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60" windowWidth="19440" windowHeight="15600"/>
  </bookViews>
  <sheets>
    <sheet name="мероприятия" sheetId="1" r:id="rId1"/>
    <sheet name="показатели" sheetId="2" r:id="rId2"/>
    <sheet name="кредиторка" sheetId="3" r:id="rId3"/>
  </sheets>
  <definedNames>
    <definedName name="_xlnm._FilterDatabase" localSheetId="0" hidden="1">мероприятия!$A$5:$R$67</definedName>
    <definedName name="_xlnm.Print_Area" localSheetId="2">кредиторка!$A$1:$L$49</definedName>
    <definedName name="_xlnm.Print_Area" localSheetId="0">мероприятия!$A$1:$S$67</definedName>
    <definedName name="_xlnm.Print_Area" localSheetId="1">показатели!$A$1:$K$61</definedName>
  </definedNames>
  <calcPr calcId="144525" iterateDelta="1E-4"/>
</workbook>
</file>

<file path=xl/calcChain.xml><?xml version="1.0" encoding="utf-8"?>
<calcChain xmlns="http://schemas.openxmlformats.org/spreadsheetml/2006/main">
  <c r="E63" i="1" l="1"/>
  <c r="J60" i="1"/>
  <c r="E60" i="1"/>
  <c r="E53" i="1"/>
  <c r="P52" i="1"/>
  <c r="H50" i="1"/>
  <c r="D50" i="1"/>
  <c r="R47" i="1"/>
  <c r="L47" i="1"/>
  <c r="Q47" i="1" s="1"/>
  <c r="G47" i="1"/>
  <c r="B47" i="1"/>
  <c r="R46" i="1"/>
  <c r="B46" i="1"/>
  <c r="G46" i="1"/>
  <c r="L46" i="1"/>
  <c r="O43" i="1"/>
  <c r="J43" i="1"/>
  <c r="E43" i="1"/>
  <c r="J36" i="1"/>
  <c r="E36" i="1"/>
  <c r="O28" i="1"/>
  <c r="J28" i="1"/>
  <c r="E28" i="1"/>
  <c r="O19" i="1"/>
  <c r="O50" i="1" s="1"/>
  <c r="F19" i="1"/>
  <c r="F50" i="1" s="1"/>
  <c r="E19" i="1"/>
  <c r="E50" i="1" s="1"/>
  <c r="P25" i="1"/>
  <c r="K25" i="1"/>
  <c r="J25" i="1"/>
  <c r="P23" i="1"/>
  <c r="K23" i="1"/>
  <c r="J23" i="1"/>
  <c r="P21" i="1"/>
  <c r="K19" i="1" l="1"/>
  <c r="K50" i="1" s="1"/>
  <c r="Q46" i="1"/>
  <c r="J19" i="1"/>
  <c r="J50" i="1" s="1"/>
  <c r="R50" i="1" s="1"/>
  <c r="P19" i="1"/>
  <c r="P50" i="1" s="1"/>
  <c r="R61" i="1"/>
  <c r="L61" i="1"/>
  <c r="G61" i="1"/>
  <c r="B61" i="1"/>
  <c r="Q61" i="1" l="1"/>
  <c r="B43" i="1"/>
  <c r="G43" i="1"/>
  <c r="L43" i="1"/>
  <c r="R43" i="1"/>
  <c r="B45" i="1"/>
  <c r="G45" i="1"/>
  <c r="L45" i="1"/>
  <c r="R45" i="1"/>
  <c r="B36" i="1"/>
  <c r="G36" i="1"/>
  <c r="L36" i="1"/>
  <c r="R36" i="1"/>
  <c r="B38" i="1"/>
  <c r="G38" i="1"/>
  <c r="L38" i="1"/>
  <c r="R38" i="1"/>
  <c r="B40" i="1"/>
  <c r="G40" i="1"/>
  <c r="L40" i="1"/>
  <c r="R40" i="1"/>
  <c r="B28" i="1"/>
  <c r="G28" i="1"/>
  <c r="L28" i="1"/>
  <c r="R28" i="1"/>
  <c r="B30" i="1"/>
  <c r="G30" i="1"/>
  <c r="L30" i="1"/>
  <c r="R30" i="1"/>
  <c r="B32" i="1"/>
  <c r="G32" i="1"/>
  <c r="L32" i="1"/>
  <c r="R32" i="1"/>
  <c r="B34" i="1"/>
  <c r="G34" i="1"/>
  <c r="L34" i="1"/>
  <c r="R34" i="1"/>
  <c r="L23" i="1"/>
  <c r="B23" i="1"/>
  <c r="L25" i="1"/>
  <c r="G25" i="1"/>
  <c r="R25" i="1"/>
  <c r="B25" i="1"/>
  <c r="L21" i="1"/>
  <c r="R21" i="1"/>
  <c r="B21" i="1"/>
  <c r="Q45" i="1" l="1"/>
  <c r="Q23" i="1"/>
  <c r="Q32" i="1"/>
  <c r="Q28" i="1"/>
  <c r="Q36" i="1"/>
  <c r="Q43" i="1"/>
  <c r="Q25" i="1"/>
  <c r="G21" i="1"/>
  <c r="Q21" i="1"/>
  <c r="G23" i="1"/>
  <c r="R23" i="1"/>
  <c r="Q40" i="1"/>
  <c r="Q38" i="1"/>
  <c r="Q34" i="1"/>
  <c r="Q30" i="1"/>
  <c r="F26" i="2"/>
  <c r="E26" i="2" l="1"/>
  <c r="G41" i="3" l="1"/>
  <c r="G40" i="3"/>
  <c r="C41" i="3"/>
  <c r="C40" i="3"/>
  <c r="G4" i="3"/>
  <c r="C4" i="3"/>
  <c r="J58" i="1"/>
  <c r="M63" i="1"/>
  <c r="N63" i="1"/>
  <c r="O63" i="1"/>
  <c r="P63" i="1"/>
  <c r="K63" i="1"/>
  <c r="H63" i="1"/>
  <c r="I63" i="1"/>
  <c r="D63" i="1"/>
  <c r="R62" i="1"/>
  <c r="L62" i="1"/>
  <c r="G62" i="1"/>
  <c r="B62" i="1"/>
  <c r="J63" i="1"/>
  <c r="N58" i="1"/>
  <c r="O58" i="1"/>
  <c r="M58" i="1"/>
  <c r="K58" i="1"/>
  <c r="I58" i="1"/>
  <c r="H58" i="1"/>
  <c r="L57" i="1"/>
  <c r="G57" i="1"/>
  <c r="R57" i="1"/>
  <c r="F57" i="1"/>
  <c r="B57" i="1" s="1"/>
  <c r="D54" i="1"/>
  <c r="C53" i="1"/>
  <c r="P58" i="1"/>
  <c r="M50" i="1"/>
  <c r="N50" i="1"/>
  <c r="L50" i="1" s="1"/>
  <c r="I50" i="1"/>
  <c r="G50" i="1" s="1"/>
  <c r="C50" i="1"/>
  <c r="B50" i="1" s="1"/>
  <c r="B41" i="1"/>
  <c r="R41" i="1"/>
  <c r="G41" i="1"/>
  <c r="L41" i="1"/>
  <c r="P16" i="1"/>
  <c r="O16" i="1"/>
  <c r="N16" i="1"/>
  <c r="M16" i="1"/>
  <c r="K16" i="1"/>
  <c r="J16" i="1"/>
  <c r="I16" i="1"/>
  <c r="H16" i="1"/>
  <c r="F16" i="1"/>
  <c r="E16" i="1"/>
  <c r="D16" i="1"/>
  <c r="C16" i="1"/>
  <c r="R15" i="1"/>
  <c r="L15" i="1"/>
  <c r="G15" i="1"/>
  <c r="B15" i="1"/>
  <c r="R14" i="1"/>
  <c r="L14" i="1"/>
  <c r="G14" i="1"/>
  <c r="B14" i="1"/>
  <c r="R12" i="1"/>
  <c r="L12" i="1"/>
  <c r="G12" i="1"/>
  <c r="B12" i="1"/>
  <c r="C58" i="1" l="1"/>
  <c r="Q50" i="1"/>
  <c r="Q41" i="1"/>
  <c r="R63" i="1"/>
  <c r="Q62" i="1"/>
  <c r="Q57" i="1"/>
  <c r="K67" i="1"/>
  <c r="G16" i="1"/>
  <c r="Q12" i="1"/>
  <c r="Q15" i="1"/>
  <c r="R16" i="1"/>
  <c r="Q14" i="1"/>
  <c r="C39" i="3"/>
  <c r="L58" i="1"/>
  <c r="N66" i="1"/>
  <c r="F56" i="1" l="1"/>
  <c r="F58" i="1" s="1"/>
  <c r="G31" i="3"/>
  <c r="R49" i="1"/>
  <c r="L19" i="1"/>
  <c r="G13" i="1"/>
  <c r="R13" i="1"/>
  <c r="G10" i="1"/>
  <c r="B10" i="1"/>
  <c r="G13" i="3" l="1"/>
  <c r="G7" i="3"/>
  <c r="B65" i="1"/>
  <c r="B66" i="1" s="1"/>
  <c r="B60" i="1"/>
  <c r="B52" i="1"/>
  <c r="B13" i="1"/>
  <c r="B16" i="1" s="1"/>
  <c r="L52" i="1" l="1"/>
  <c r="G52" i="1"/>
  <c r="M53" i="1"/>
  <c r="G56" i="1" l="1"/>
  <c r="B49" i="1" l="1"/>
  <c r="G19" i="1" l="1"/>
  <c r="B19" i="1"/>
  <c r="G60" i="1" l="1"/>
  <c r="G63" i="1" s="1"/>
  <c r="L10" i="1"/>
  <c r="O66" i="1" l="1"/>
  <c r="G65" i="1"/>
  <c r="I66" i="1"/>
  <c r="I67" i="1" s="1"/>
  <c r="D66" i="1"/>
  <c r="I53" i="1" l="1"/>
  <c r="J53" i="1"/>
  <c r="H53" i="1"/>
  <c r="F63" i="1" l="1"/>
  <c r="C63" i="1"/>
  <c r="B63" i="1" s="1"/>
  <c r="G37" i="3" l="1"/>
  <c r="C37" i="3"/>
  <c r="C31" i="3"/>
  <c r="C19" i="3"/>
  <c r="G19" i="3"/>
  <c r="C13" i="3"/>
  <c r="G10" i="3"/>
  <c r="C10" i="3"/>
  <c r="C7" i="3"/>
  <c r="R56" i="1"/>
  <c r="B56" i="1"/>
  <c r="L13" i="1"/>
  <c r="Q13" i="1" s="1"/>
  <c r="B55" i="1" l="1"/>
  <c r="B54" i="1"/>
  <c r="D53" i="1"/>
  <c r="G25" i="3"/>
  <c r="O53" i="1"/>
  <c r="N53" i="1"/>
  <c r="R54" i="1"/>
  <c r="R55" i="1"/>
  <c r="L56" i="1"/>
  <c r="Q56" i="1" s="1"/>
  <c r="L49" i="1"/>
  <c r="Q49" i="1" s="1"/>
  <c r="G49" i="1"/>
  <c r="R48" i="1"/>
  <c r="D58" i="1" l="1"/>
  <c r="B53" i="1"/>
  <c r="D67" i="1"/>
  <c r="L48" i="1"/>
  <c r="G48" i="1"/>
  <c r="B48" i="1"/>
  <c r="Q48" i="1" l="1"/>
  <c r="G34" i="3" l="1"/>
  <c r="C34" i="3"/>
  <c r="G28" i="3"/>
  <c r="C28" i="3"/>
  <c r="C25" i="3"/>
  <c r="G22" i="3"/>
  <c r="C22" i="3"/>
  <c r="G16" i="3"/>
  <c r="C16" i="3"/>
  <c r="J66" i="1"/>
  <c r="J67" i="1" s="1"/>
  <c r="F66" i="1"/>
  <c r="F67" i="1" s="1"/>
  <c r="E66" i="1"/>
  <c r="C66" i="1"/>
  <c r="C67" i="1" s="1"/>
  <c r="R65" i="1"/>
  <c r="L65" i="1"/>
  <c r="R60" i="1"/>
  <c r="L60" i="1"/>
  <c r="L63" i="1" s="1"/>
  <c r="Q63" i="1" s="1"/>
  <c r="L55" i="1"/>
  <c r="G55" i="1"/>
  <c r="L54" i="1"/>
  <c r="G54" i="1"/>
  <c r="P53" i="1"/>
  <c r="K53" i="1"/>
  <c r="E58" i="1"/>
  <c r="B58" i="1" s="1"/>
  <c r="R52" i="1"/>
  <c r="R19" i="1"/>
  <c r="M67" i="1"/>
  <c r="E67" i="1" l="1"/>
  <c r="B67" i="1" s="1"/>
  <c r="P67" i="1"/>
  <c r="Q58" i="1"/>
  <c r="G53" i="1"/>
  <c r="G66" i="1"/>
  <c r="L16" i="1"/>
  <c r="Q16" i="1" s="1"/>
  <c r="H67" i="1"/>
  <c r="G39" i="3"/>
  <c r="L66" i="1"/>
  <c r="Q66" i="1" s="1"/>
  <c r="O67" i="1"/>
  <c r="Q19" i="1"/>
  <c r="L53" i="1"/>
  <c r="Q52" i="1"/>
  <c r="Q54" i="1"/>
  <c r="Q55" i="1"/>
  <c r="Q60" i="1"/>
  <c r="Q10" i="1"/>
  <c r="N67" i="1"/>
  <c r="R53" i="1"/>
  <c r="Q65" i="1"/>
  <c r="R66" i="1"/>
  <c r="R10" i="1"/>
  <c r="G58" i="1" l="1"/>
  <c r="G67" i="1" s="1"/>
  <c r="R58" i="1"/>
  <c r="Q53" i="1"/>
  <c r="L67" i="1"/>
  <c r="Q67" i="1" s="1"/>
  <c r="R67" i="1" l="1"/>
</calcChain>
</file>

<file path=xl/sharedStrings.xml><?xml version="1.0" encoding="utf-8"?>
<sst xmlns="http://schemas.openxmlformats.org/spreadsheetml/2006/main" count="262" uniqueCount="158">
  <si>
    <t>ОТЧЕТ</t>
  </si>
  <si>
    <t>Наименование мероприятия</t>
  </si>
  <si>
    <t>Утверждено сводной бюджетной росписью на очередной финансовый год и плановый период, тыс.рублей</t>
  </si>
  <si>
    <t>Фактическое финансирование мероприятий (кассовые расходы), тыс.рублей</t>
  </si>
  <si>
    <t>Фактическое выполнение мероприятий (фактические расходы), тыс. рублей</t>
  </si>
  <si>
    <t>Степень соответствия запланированному уровню затрат из всех источников, % ((гр.12/гр.2)*100%)</t>
  </si>
  <si>
    <t>Уровень кассового исполннеия бюджета городского округа - город Камышин, % ((гр.10/гр.5)*100%)</t>
  </si>
  <si>
    <t>Всего</t>
  </si>
  <si>
    <t>федеральный бюджет</t>
  </si>
  <si>
    <t>областной бюджет</t>
  </si>
  <si>
    <t>бюджет городского округа - город Камышин</t>
  </si>
  <si>
    <t>внебюджетные источники</t>
  </si>
  <si>
    <t>ВСЕГО подпрограмма «Сохранение музейно-выставочных коллекций»</t>
  </si>
  <si>
    <t>Достижение значений целевых показателей</t>
  </si>
  <si>
    <t>Цели и задачи</t>
  </si>
  <si>
    <t>Наименование целевого показателя (индикатора)</t>
  </si>
  <si>
    <t>Единица измерения</t>
  </si>
  <si>
    <t>Значения целевых показателей</t>
  </si>
  <si>
    <t>Обоснования отклонений значений целевого показателя на конец отчетного периода (при наличии)</t>
  </si>
  <si>
    <t>Достижение индикатора (да/нет)*</t>
  </si>
  <si>
    <t>отчетный период</t>
  </si>
  <si>
    <t>Наименование мероприятий*</t>
  </si>
  <si>
    <t xml:space="preserve">    * Заполняется в соответствии с наименованием мероприятия Программы</t>
  </si>
  <si>
    <t>(подпись)</t>
  </si>
  <si>
    <t>ФИО</t>
  </si>
  <si>
    <t>Главный бухгалтер</t>
  </si>
  <si>
    <t>Золотарева М.С.</t>
  </si>
  <si>
    <t>%</t>
  </si>
  <si>
    <t>ед.</t>
  </si>
  <si>
    <t>чел.</t>
  </si>
  <si>
    <t>Количество жалоб от учреждений культуры, обслуживаемых МКУ «Центр ресурсного обеспечения»</t>
  </si>
  <si>
    <t>Отношение средней заработной платы работников учреждений культуры к средней заработной плате по Волгоградской области</t>
  </si>
  <si>
    <t>Всего подпрограмма «Организация киновидеопоказа, культурно - досуговой и социально - значимой деятельности»</t>
  </si>
  <si>
    <t>Всего подпрограмма  «Организация театральной деятельности»</t>
  </si>
  <si>
    <t>Всего подпрограмма «Организация информационно- библиотечного обслуживания населения»</t>
  </si>
  <si>
    <t>Всего подпрограмма «Обеспечение выполнения функций казенных учреждений, обслуживающих учреждения культуры»</t>
  </si>
  <si>
    <t>ВСЕГО  по программе «Сохранение и развитие культуры и искусства на территории городского округа - город Камышин»</t>
  </si>
  <si>
    <t>1.4. Обеспечение равного доступа к услугам, информации, культурным ценностям и развитие интеллектуального уровня населения</t>
  </si>
  <si>
    <t>1.2. Формирование условий для повышения качества, доступности и эффективности организации досуга и массового отдыха населения города Камышина</t>
  </si>
  <si>
    <t xml:space="preserve">1.3. Удовлетворение и создание духовных потребностей зрителей в сценическом искусстве, а так же орагнизация общегородских мероприятий </t>
  </si>
  <si>
    <t>ИТОГО в т.ч.</t>
  </si>
  <si>
    <t>Подпрограмма «Сохранение музейно-выставочных коллекций»</t>
  </si>
  <si>
    <t>Подпрограмма «Организация киновидеопоказа и культурно-досуговой и социально значимой деятельности»</t>
  </si>
  <si>
    <t>Подпрограмма «Организация театральной деятельности»</t>
  </si>
  <si>
    <t>Подпрограмма «Организация информационно - библиотечного обслуживания населения»</t>
  </si>
  <si>
    <t>Подпрограмма «Обеспечение выполнения функций казенных учреждений, обслуживающих учреждения культуры»</t>
  </si>
  <si>
    <t>** Графа 8 заполняется по итогам отчетного года</t>
  </si>
  <si>
    <t xml:space="preserve"> * Индикатор, выполненный частично, признается не достигнутым</t>
  </si>
  <si>
    <t>Количество опубликованных музейных предметов основного Музейного фонда, опубликованных на экспозициях, выставках</t>
  </si>
  <si>
    <t xml:space="preserve">Число посетителей музейных экспозиций, выставок, в том числе экскурсий, музейных уроков и лекций </t>
  </si>
  <si>
    <t xml:space="preserve">Доля музейных предметов, музейных коллекций, прошедших реставрацию и консервацию к общему объему музейного фонда </t>
  </si>
  <si>
    <t xml:space="preserve">Количество  музейных предметов, музейных коллекций, прошедших реставрацию и консервацию </t>
  </si>
  <si>
    <t>Количество экспозиций (выставок) музеев,  выездных выставок</t>
  </si>
  <si>
    <t>м2</t>
  </si>
  <si>
    <t xml:space="preserve">Количество музейных предметов, прошедших формирование, учет, изучение, обеспечение физического сохранения и безопасности </t>
  </si>
  <si>
    <t xml:space="preserve">Динамика числа зрителей, посещающих кинофильмы МАУК ЦКД «Дружба», к предыдущему отчетному периоду </t>
  </si>
  <si>
    <t>Число зрителей, посещающих кинофильмы МАУК ЦКД «Дружба»</t>
  </si>
  <si>
    <t xml:space="preserve">Динамика количества участников клубных формирований и формирований самодеятельного народного творчества по сравнению с предыдущим отчетным периодом  МАУК ЦКД «Дружба» </t>
  </si>
  <si>
    <t xml:space="preserve">Количество клубных формирований МАУК ЦКД «Дружба», МБУ «ДК «Текстильщик» </t>
  </si>
  <si>
    <t xml:space="preserve">Охват населения информированием о деятельности в сфере «Культура» </t>
  </si>
  <si>
    <t xml:space="preserve">Динамика числа зрителей, посещающих спектакли (театральных постановок) к предыдущему отчетному периоду </t>
  </si>
  <si>
    <t xml:space="preserve">Число зрителей,  посещающих спектакли (театральные постановки) </t>
  </si>
  <si>
    <t xml:space="preserve">Доля новых и (или) капитально-возобновленных постановок в текущем репертуаре МАУ «КДТ» </t>
  </si>
  <si>
    <t xml:space="preserve">Количество новых (капитально-возобновленных) постановок МАУ «КДТ» </t>
  </si>
  <si>
    <t>Динамика количества проведенных культурно-массовых мероприятий МАУ «КДТ» по сравнению с предыдущим отчетным периодом</t>
  </si>
  <si>
    <t>Количество проведенных культурно-массовых мероприятий (иной деятельности, в результате которой сохраняются, создаются, распространяются и осваиваются культурные ценности) МАУ «КДТ»</t>
  </si>
  <si>
    <t>Количество посещений библиотек (на одного жителя в год)</t>
  </si>
  <si>
    <t xml:space="preserve">Охват населения библиотечным обслуживанием </t>
  </si>
  <si>
    <t>раз.</t>
  </si>
  <si>
    <t xml:space="preserve">Количество учреждений, обслуживаемых МКУ «Центр ресурсного обеспечения» </t>
  </si>
  <si>
    <t>Задача: Проведение ремонтно-реставрационных работ, восстановление и сохранение музейно-выставичных и художественныхколлекций, музеев-заповедников</t>
  </si>
  <si>
    <t xml:space="preserve">МБУК КИКМ                                                       1.Финансовое обеспечение выполнения 
муниципального задания на оказание 
муниципальных услуг (выполнение работ)
</t>
  </si>
  <si>
    <t xml:space="preserve">Динамика количества созданных экспозиций (выставок) в стационарных условиях по сравнению с предыдущим отчетным периодом </t>
  </si>
  <si>
    <t>1.5. Обеспечение устойчивого функционирования и развития учреждений культуры и Комитета по культуре Администрации городского округа в части финансово-экономической деятельности, технического обеспечения</t>
  </si>
  <si>
    <t xml:space="preserve">1. Цель: Обеспечение насклкния условиями и услугами, предоставляемыми учреждениями сферы культуры, для приобщения граждан к участию в культурной жизни на территории городского округа - город Камышин </t>
  </si>
  <si>
    <t>Задачи: Создание условий доступности участия населения и гостей города Камышина в культурно-массовом отдыхе</t>
  </si>
  <si>
    <t>Задачи: Организация и проведение спектаклей театра и культурно-массовых мероприятий города Камышина</t>
  </si>
  <si>
    <t xml:space="preserve">Задачи: Организация библиотечного обслуживания населения Камышина, комплектование и обеспечение сохранности библиотечных фондов муниципальных библиотек
</t>
  </si>
  <si>
    <t>Цель: Обеспечение устойчивого функционирования и развития учреждений культуры и Комитета по культуре Администрации городского округа в части финансово-экономической деятельности, технического обеспечения</t>
  </si>
  <si>
    <t>Цель: Обеспечение равного доступа к услугам, информации, культурным ценностям и развитие интеллектуального уровня населения</t>
  </si>
  <si>
    <t xml:space="preserve">Цель: Удовлетворение и создание духовных потребностей зрителей в сценическом искусстве, а так же организация общегородских мероприятий </t>
  </si>
  <si>
    <t>Цель: Формирование условий для повышения качества, доступности и эффективности организации досуга и массового отдыха населения города Камышина</t>
  </si>
  <si>
    <t>Цель: Сохранение и развитие инфраструктуры, обеспечивающей сохранность музейных ценностей и обеспечение к ним доступа граждан</t>
  </si>
  <si>
    <t xml:space="preserve">1.1. Сохранение и развитие инфраструктуры, обеспечивающей сохранность музейных ценностей и обеспечение к ним доступа граждан
</t>
  </si>
  <si>
    <t xml:space="preserve">1.3.1. Финансовое обеспечение выполнения 
муниципального задания на оказание 
муниципальных услуг (выполнение работ) МАУ «КДТ»
</t>
  </si>
  <si>
    <t>1.3.2. Поддержка творческой деятельности  муниципальных театров в населенных пунктах с численностью населения до 300 тысяч человек, в том числе:</t>
  </si>
  <si>
    <t>1.3.2.1. создание новых постановок и показ спектаклей на стационаре</t>
  </si>
  <si>
    <t>1.3.2.2. укрепление материально-технической базы муниципальных театров, включая приобретение технического и технологического оборудования, необходимого для осуществления творческой деятельности (включая его доставку, монтаж, демонтаж, погрузочно-разгрузочные работы)</t>
  </si>
  <si>
    <t>1.4.1. Обеспечение выполнения функций казенного учреждения МКУК ЦГБС</t>
  </si>
  <si>
    <t>1.5.1. Обеспечение выполнения функций казенного учреждения МКУ «Центр ресурсного обеспечения»</t>
  </si>
  <si>
    <t xml:space="preserve">1.5.1. Обеспечение выполнения функций казенного учреждения МКУ "Центр ресурсного обеспечения"       
</t>
  </si>
  <si>
    <t>1.1.1. Финансовое обеспечение выполнения 
муниципального задания на оказание 
муниципальных услуг (выполнение работ) МБУК КИКМ</t>
  </si>
  <si>
    <t>1.2.2. Субсидии на иные цели</t>
  </si>
  <si>
    <t xml:space="preserve">2.Субсидии на иные цели
</t>
  </si>
  <si>
    <t xml:space="preserve">МАУК ЦКД "Дружба"                                                     3.Финансовое обеспечение выполнения 
муниципального задания на оказание 
муниципальных услуг (выполнение работ)
</t>
  </si>
  <si>
    <t xml:space="preserve">4.Субсидии на иные цели
</t>
  </si>
  <si>
    <t xml:space="preserve">ДК ТЕКСТИЛЬЩИК                                                                5.Финансовое обеспечение выполнения 
муниципального задания на оказание 
муниципальных услуг (выполнение работ)
</t>
  </si>
  <si>
    <t xml:space="preserve">6.Субсидии на иные цели
</t>
  </si>
  <si>
    <t>7.Освещение в СМИ информации о деятельностив сфере культуры и обеспечение социально значимых связей с общественностью</t>
  </si>
  <si>
    <t xml:space="preserve">ПАРК КУЛЬТУРЫ И ОТДЫХА                     8.Финансовое обеспечение выполнения 
муниципального задания на оказание 
муниципальных услуг (выполнение работ)
</t>
  </si>
  <si>
    <t xml:space="preserve">МАУ КДТ                                                              11.Финансовое обеспечение выполнения 
муниципального задания на оказание 
муниципальных услуг (выполнение работ)
</t>
  </si>
  <si>
    <t xml:space="preserve">12.Субсидии на иные цели
</t>
  </si>
  <si>
    <t>13.Обеспечение выполнения функций казенного учреждения</t>
  </si>
  <si>
    <t>14.Обеспечение выполнения функций казенного учреждения</t>
  </si>
  <si>
    <t xml:space="preserve">Динамика объема музейного фонда по сравнению с предыдущим периодом  </t>
  </si>
  <si>
    <t xml:space="preserve">Средняя заполняемость зала при показе (организации показа) концертных программ МБУ «ДК «Текстильщик»                   
</t>
  </si>
  <si>
    <t xml:space="preserve">Число зрителей, посещающих концертные программы МБУ "ДК "Текстильщик"
</t>
  </si>
  <si>
    <t xml:space="preserve">Динамика количества проведенных культурно-массовых мероприятий (иной деятельности, в результате которой сохраняются, создаются, распространяются и осваиваются культурные ценности) по сравнению с предыдущим отчетным периодом в МАУК ЦКД «Дружба», МБУ «ДК «Текстильщик», МБУ «Парк культуры и отдыха»  </t>
  </si>
  <si>
    <t xml:space="preserve"> Количество проведенных культурно-массовых мероприятий (иной деятельности, в результате которой сохраняются, создаются, распространяются и осваиваются культурные ценности) МАУК ЦКД «Дружба», МБУ «ДК «Текстильщик», МБУ «Парк культуры и отдыха»   </t>
  </si>
  <si>
    <t xml:space="preserve">Динамика количества клубных формирований и формирований самодеятельного народного творчества по сравнению с предыдущим отчетным периодом  МБУ «ДК «Текстильщик» </t>
  </si>
  <si>
    <t xml:space="preserve">Доля выполненных работ по благоустройству и озеленению территории  МБУ «Парк культуры и отдыха»            </t>
  </si>
  <si>
    <t xml:space="preserve">Площадь территории, подлежащая благоустройству и озеленению МБУ «Парк культуры и отдыха»  </t>
  </si>
  <si>
    <t>Количество организованных спектаклей</t>
  </si>
  <si>
    <t xml:space="preserve">Количество размещенных материалов МКУК ЦГБС (выставки, презентации) в социальных сетях </t>
  </si>
  <si>
    <t>Задачи:  Осуществление ведение бухгалтерской, финансовой и налоговой деятельности, предусмотренной действующим законодательством РФ, а также иной деятельности связанной обслуживанием зданий и сооружений учреждений культуры и Комитета по культуре Администрации городского округа</t>
  </si>
  <si>
    <t>Руководитель</t>
  </si>
  <si>
    <t>Число посещений театров малых городов</t>
  </si>
  <si>
    <t>1.2.3. Капитальный и текущий ремонт недвижимого и особо ценного движимого имущества</t>
  </si>
  <si>
    <t>1.2.4. Реализация проекта местных инициатив «Праздничный Камышин»</t>
  </si>
  <si>
    <t xml:space="preserve">  Кредиторская задолженность, сложившаяся на 01.01.2023г., по мероприятиям, реализуемым в рамках муниципальной программы                                                                                   «Сохранение и развитие культуры на территории городского округа - город Камышин»</t>
  </si>
  <si>
    <t>Сумма кредиторской задолженности, сложившейся на 01.01.2023, тыс.рублей</t>
  </si>
  <si>
    <t>Кассовые расходы по погашению кредиторской задолженности в 2023 году, тыс.рублей</t>
  </si>
  <si>
    <t>2022 год</t>
  </si>
  <si>
    <t xml:space="preserve"> план 2023 года</t>
  </si>
  <si>
    <t>Динамика количества проведенных спектаклей по сравнению с предыдущим отчетным периодом</t>
  </si>
  <si>
    <t>1.4.1. Обеспечение выполнения функций казенного учреждения МКУК "ЦГБС"                                                                                                        1.4.2. Реализация проекта местных инициатив  «Текущий ремонт фасада здания Центральной городской библиотеки им. М.Шолохова»</t>
  </si>
  <si>
    <t>1.1.1. Финансовое обеспечение выполнения муниципального задания на оказание муниципальных услуг (выполнение работ) МБУК КИКМ                                                                                1.1.2. Реализация проекта местных инициатив «Создание брендового маршрута «Арбузное кольцо Камышина» 1.1.3. Субсидии на иные цели МБУК КИКМ                                                                     1.1.4. Освещение в СМИ информации о деятельности в сфере культуры и обеспечение социально значимых связей с общественностью                                                           1.1.5. Техническое оснащение муниципальных музеев</t>
  </si>
  <si>
    <t xml:space="preserve">1.2.8. Освещение в СМИ информации о деятельности в сфере культуры и обеспечение социально значимых связей с общественностью  Комитет по культуре                                                                                                  1.2.9. Организация поздравлений граждан, заслуживающих почести                 </t>
  </si>
  <si>
    <t xml:space="preserve">1.2.10. Финансовое обеспечение выполнения 
муниципального задания на оказание 
муниципальных услуг (выполнение работ)  МБУ «Парк культуры и отдыха»                                                                                    1.2.11. Реализация проекта местных инициатив «Редизайн аттракциона «ТИР»                                                                                                                                                                            1.2.12. Субсидии на иные цели МБУ "Парк культуры и отдыха"                                                          1.2.13. Капитальный и текущий ремонт недвижимого и особо ценного движимого имущества МБУ «Парк культуры и отдыха»                 </t>
  </si>
  <si>
    <t>1.2.1., 1.2.5. Финансовое  обеспечение выполнения муниципального задания на оказание муниципальных услуг (выполнение работ), МАУК ЦКД "Дружба", МБУ ДК "Текстильщик"      
1.2.2., 1.2.6. Субсидии на иные цели  МАУК ЦКД "Дружба", МБУ ДК "Текстильщик"                                                                                                                                                                                                           1.2.3. Капитальный и текущий ремонт недвижимого и особо ценного движимого имущества МАУК ЦКД "Дружба"                                                                                          1.2.4. Реализация проекта местных инициатив «Праздничный Камышин»                                                                                                         1.2.7. Освещение в СМИ информации о деятельности в сфере культуры и обеспечение социально значимых связей с общественностью</t>
  </si>
  <si>
    <t xml:space="preserve">1.3.1. Финансовое обеспечение выполнения муниципального задания на оказание муниципальных услуг (выполнение работ), МАУ "КДТ"                                                                                        1.3.2. Поддержка творческой деятельности  муниципальных театров в населенных пунктах с численностью населения до 300 тысяч человек, в том числе:                                                                                                                                           1.3.2.1. создание новых постановок и показ спектаклей на стационаре                                         1.3.2.2. укрепление материально-технической базы муниципальных театров, включая приобретение технического и технологического оборудования, необходимого для осуществления творческой деятельности (включая его доставку, монтаж, демонтаж, погрузочно-разгрузочные работы)                                                                                                         1.3.3 Субсидии на иные цели МАУ «КДТ»                                                      1.3.4. Освещение в СМИ информации о деятельности в сфере культуры и обеспечение социально значимых связей с общественностью МАУ «КДТ»              
          </t>
  </si>
  <si>
    <t>1.3.3. Субсидии на иные цели</t>
  </si>
  <si>
    <t>1.3.4. Освещение в СМИ информации о деятельности в сфере культуры и обеспечение социально значимых связей с общественностью</t>
  </si>
  <si>
    <t>Достижение целевого показателя планируется до конца 2023 года</t>
  </si>
  <si>
    <t>1.1.2. Обновление зала «Палеонтологии»</t>
  </si>
  <si>
    <t>1.1.3. Реализация проекта местных инициатив «Создание брендового маршрута «Арбузное кольцо Камышина»</t>
  </si>
  <si>
    <t xml:space="preserve">1.1.4.Субсидии на иные цели </t>
  </si>
  <si>
    <t>1.1.5. Освещение в СМИ информации о деятельности в сфере культуры и обеспечение социально значимых связей с общественностью</t>
  </si>
  <si>
    <t>1.1.6. Техническое оснащение муниципальных музеев</t>
  </si>
  <si>
    <t xml:space="preserve">1.2.1.Финансовое обеспечение выполнения муниципального задания на оказание муниципальных услуг (выполнение работ)  
</t>
  </si>
  <si>
    <t>МАУК ЦКД «Дружба»</t>
  </si>
  <si>
    <t>МБУ ДК «Текстильщик»</t>
  </si>
  <si>
    <t>МБУ «Парк культуры и отдыха»</t>
  </si>
  <si>
    <t>1.4.2. Создание модельных муниципальных библиотек</t>
  </si>
  <si>
    <t>Учреждения, подведомственные Комитету по культуре Администрации городского округа</t>
  </si>
  <si>
    <t xml:space="preserve">1.2.5. Освещение в СМИ информации о деятельности в сфере культуры и обеспечение социально значимых связей с общественностью  </t>
  </si>
  <si>
    <t>1.2.6. Освещение в СМИ информации о деятельности в сфере культуры и обеспечение социально значимых связей с общественностью  Комитет по культуре</t>
  </si>
  <si>
    <t>1.2.7. Организация поздравлений граждан, заслуживающих почести</t>
  </si>
  <si>
    <t>1.2.8. Реализация проекта местных инициатив «Редизайн аттракциона «ТИР»</t>
  </si>
  <si>
    <t>1.2.9. Материально-техническое обеспечение</t>
  </si>
  <si>
    <t>1.4.2. Реализация проекта местных инициатив  «Текущий ремонт фасада здания Центральной городской библиотеки им. М.Шолохова»</t>
  </si>
  <si>
    <t>Средняя заработная плата работников учреждений культуры составляет 33 783,11 руб., а  средняя заработная плата по Волгоградской области 35 420,00 руб. Исполнение показателя в рамках выделенных бюджетных ассигнований.</t>
  </si>
  <si>
    <t>Шурыгина И.В.</t>
  </si>
  <si>
    <t>факт                               1 полугодие              2023 год</t>
  </si>
  <si>
    <t xml:space="preserve">ежеквартальный (нарастающим итогом), за 1 полугодие 2023 год </t>
  </si>
  <si>
    <t xml:space="preserve">  о ходе реализации муниципальной программы  «Сохранение и развитие культуры на территории городского округа - город Камышин»,                                                                                                                                                                                                                                             утвержденной постановлением Администрации городского округа - город Камышин  от «30» декабря 2020 г.  № 1686-п (в редакции от 18.05.2023г.№ 617-п) </t>
  </si>
  <si>
    <t>Количество технически оснащеннывх муниципальных музеев</t>
  </si>
  <si>
    <t>Показатель перевыполнен в связи с увеличением количества посетителей по программе «Пушкинская карта»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</si>
</sst>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x14ac:knownFonts="1">
    <font>
      <sz val="11"/>
      <color theme="1"/>
      <name val="Calibri"/>
      <family val="2"/>
      <charset val="204"/>
      <scheme val="minor"/>
    </font>
    <font>
      <sz val="13"/>
      <color indexed="8"/>
      <name val="Times New Roman"/>
      <family val="1"/>
      <charset val="204"/>
    </font>
    <font>
      <b/>
      <sz val="13"/>
      <color indexed="8"/>
      <name val="Times New Roman"/>
      <family val="1"/>
      <charset val="204"/>
    </font>
    <font>
      <sz val="13"/>
      <name val="Times New Roman"/>
      <family val="1"/>
      <charset val="204"/>
    </font>
    <font>
      <b/>
      <sz val="13"/>
      <name val="Times New Roman"/>
      <family val="1"/>
      <charset val="204"/>
    </font>
    <font>
      <u/>
      <sz val="11"/>
      <color theme="10"/>
      <name val="Calibri"/>
      <family val="2"/>
      <charset val="204"/>
      <scheme val="minor"/>
    </font>
    <font>
      <sz val="11"/>
      <color rgb="FFFF0000"/>
      <name val="Calibri"/>
      <family val="2"/>
      <charset val="204"/>
      <scheme val="minor"/>
    </font>
    <font>
      <sz val="13"/>
      <color rgb="FFFF0000"/>
      <name val="Times New Roman"/>
      <family val="1"/>
      <charset val="204"/>
    </font>
    <font>
      <b/>
      <sz val="13"/>
      <color rgb="FFFF0000"/>
      <name val="Times New Roman"/>
      <family val="1"/>
      <charset val="204"/>
    </font>
    <font>
      <sz val="11"/>
      <name val="Calibri"/>
      <family val="2"/>
      <charset val="204"/>
      <scheme val="minor"/>
    </font>
    <font>
      <sz val="12"/>
      <name val="Times New Roman"/>
      <family val="1"/>
      <charset val="204"/>
    </font>
    <font>
      <sz val="13"/>
      <name val="Calibri"/>
      <family val="2"/>
      <charset val="204"/>
      <scheme val="minor"/>
    </font>
    <font>
      <b/>
      <sz val="12"/>
      <name val="Times New Roman"/>
      <family val="1"/>
      <charset val="204"/>
    </font>
    <font>
      <sz val="11"/>
      <name val="Times New Roman"/>
      <family val="1"/>
      <charset val="204"/>
    </font>
    <font>
      <sz val="13"/>
      <color theme="1"/>
      <name val="Times New Roman"/>
      <family val="1"/>
      <charset val="204"/>
    </font>
    <font>
      <b/>
      <sz val="13"/>
      <color rgb="FFFFFF00"/>
      <name val="Times New Roman"/>
      <family val="1"/>
      <charset val="204"/>
    </font>
    <font>
      <sz val="13"/>
      <color rgb="FFFFFF00"/>
      <name val="Times New Roman"/>
      <family val="1"/>
      <charset val="204"/>
    </font>
    <font>
      <sz val="10"/>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5" fillId="0" borderId="0" applyNumberFormat="0" applyFill="0" applyBorder="0" applyAlignment="0" applyProtection="0"/>
  </cellStyleXfs>
  <cellXfs count="169">
    <xf numFmtId="0" fontId="0" fillId="0" borderId="0" xfId="0"/>
    <xf numFmtId="0" fontId="3" fillId="0" borderId="0" xfId="1" applyFont="1" applyBorder="1" applyAlignment="1">
      <alignment vertical="top" wrapText="1"/>
    </xf>
    <xf numFmtId="0" fontId="3" fillId="2" borderId="0" xfId="1" applyFont="1" applyFill="1" applyBorder="1" applyAlignment="1">
      <alignment vertical="top" wrapText="1"/>
    </xf>
    <xf numFmtId="0" fontId="0" fillId="0" borderId="3" xfId="0" applyBorder="1"/>
    <xf numFmtId="164" fontId="2" fillId="3" borderId="1" xfId="0" applyNumberFormat="1" applyFont="1" applyFill="1" applyBorder="1" applyAlignment="1">
      <alignment vertical="top" wrapText="1"/>
    </xf>
    <xf numFmtId="164" fontId="1" fillId="3" borderId="1" xfId="0" applyNumberFormat="1" applyFont="1" applyFill="1" applyBorder="1" applyAlignment="1">
      <alignment vertical="top" wrapText="1"/>
    </xf>
    <xf numFmtId="0" fontId="1" fillId="3" borderId="1" xfId="0" applyFont="1" applyFill="1" applyBorder="1" applyAlignment="1">
      <alignment vertical="top" wrapText="1"/>
    </xf>
    <xf numFmtId="164" fontId="1" fillId="3" borderId="2" xfId="0" applyNumberFormat="1" applyFont="1" applyFill="1" applyBorder="1" applyAlignment="1">
      <alignment vertical="top" wrapText="1"/>
    </xf>
    <xf numFmtId="164" fontId="4" fillId="3" borderId="1" xfId="0" applyNumberFormat="1" applyFont="1" applyFill="1" applyBorder="1" applyAlignment="1">
      <alignment vertical="top" wrapText="1"/>
    </xf>
    <xf numFmtId="0" fontId="2" fillId="3" borderId="1" xfId="0" applyFont="1" applyFill="1" applyBorder="1" applyAlignment="1">
      <alignment vertical="top" wrapText="1"/>
    </xf>
    <xf numFmtId="0" fontId="6" fillId="0" borderId="0" xfId="0" applyFont="1"/>
    <xf numFmtId="0" fontId="7" fillId="0" borderId="0" xfId="0" applyFont="1" applyAlignment="1">
      <alignment horizontal="center" vertical="top" wrapText="1"/>
    </xf>
    <xf numFmtId="0" fontId="7" fillId="0" borderId="0" xfId="0" applyFont="1" applyAlignment="1">
      <alignment vertical="top" wrapText="1"/>
    </xf>
    <xf numFmtId="0" fontId="7" fillId="0" borderId="0" xfId="0" applyFont="1" applyAlignment="1">
      <alignment horizontal="left" vertical="top" wrapText="1"/>
    </xf>
    <xf numFmtId="0" fontId="8" fillId="0" borderId="0" xfId="0" applyFont="1" applyAlignment="1">
      <alignment horizontal="center" vertical="top" wrapText="1"/>
    </xf>
    <xf numFmtId="0" fontId="9" fillId="2" borderId="0" xfId="0" applyFont="1" applyFill="1"/>
    <xf numFmtId="0" fontId="9" fillId="0" borderId="0" xfId="0" applyFont="1"/>
    <xf numFmtId="0" fontId="3" fillId="2" borderId="0" xfId="0" applyFont="1" applyFill="1" applyAlignment="1">
      <alignment vertical="top" wrapText="1"/>
    </xf>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justify" vertical="top" wrapText="1"/>
    </xf>
    <xf numFmtId="0" fontId="11" fillId="0" borderId="0" xfId="0" applyFont="1"/>
    <xf numFmtId="164" fontId="3" fillId="0" borderId="0" xfId="0" applyNumberFormat="1" applyFont="1" applyAlignment="1">
      <alignment horizontal="left" vertical="top" wrapText="1"/>
    </xf>
    <xf numFmtId="0" fontId="1" fillId="3" borderId="1" xfId="0" applyFont="1" applyFill="1" applyBorder="1" applyAlignment="1" applyProtection="1">
      <alignment vertical="center" wrapText="1"/>
      <protection locked="0"/>
    </xf>
    <xf numFmtId="164" fontId="3" fillId="0" borderId="0" xfId="0" applyNumberFormat="1" applyFont="1" applyAlignment="1">
      <alignment vertical="top" wrapText="1"/>
    </xf>
    <xf numFmtId="0" fontId="0" fillId="3" borderId="0" xfId="0" applyFill="1"/>
    <xf numFmtId="0" fontId="10" fillId="3" borderId="1" xfId="0" applyFont="1" applyFill="1" applyBorder="1" applyAlignment="1">
      <alignment horizontal="center" vertical="center" wrapText="1"/>
    </xf>
    <xf numFmtId="3" fontId="10" fillId="3" borderId="10" xfId="0" applyNumberFormat="1" applyFont="1" applyFill="1" applyBorder="1" applyAlignment="1">
      <alignment horizontal="center" vertical="center" wrapText="1"/>
    </xf>
    <xf numFmtId="3" fontId="10" fillId="3" borderId="1" xfId="0" applyNumberFormat="1" applyFont="1" applyFill="1" applyBorder="1" applyAlignment="1">
      <alignment horizontal="center" vertical="center" wrapText="1"/>
    </xf>
    <xf numFmtId="0" fontId="10" fillId="3" borderId="10" xfId="0" applyFont="1" applyFill="1" applyBorder="1" applyAlignment="1">
      <alignment horizontal="center" vertical="center" wrapText="1"/>
    </xf>
    <xf numFmtId="165" fontId="10" fillId="3" borderId="2" xfId="0" applyNumberFormat="1" applyFont="1" applyFill="1" applyBorder="1" applyAlignment="1">
      <alignment horizontal="center" vertical="center" wrapText="1"/>
    </xf>
    <xf numFmtId="165" fontId="10" fillId="3" borderId="1" xfId="0" applyNumberFormat="1" applyFont="1" applyFill="1" applyBorder="1" applyAlignment="1">
      <alignment horizontal="center" vertical="center" wrapText="1"/>
    </xf>
    <xf numFmtId="0" fontId="13" fillId="0" borderId="0" xfId="0" applyFont="1" applyAlignment="1">
      <alignment vertical="top" wrapText="1"/>
    </xf>
    <xf numFmtId="0" fontId="10" fillId="3" borderId="2" xfId="0" applyFont="1" applyFill="1" applyBorder="1" applyAlignment="1">
      <alignment horizontal="center" vertical="center" wrapText="1"/>
    </xf>
    <xf numFmtId="3" fontId="10" fillId="3" borderId="2" xfId="0" applyNumberFormat="1" applyFont="1" applyFill="1" applyBorder="1" applyAlignment="1">
      <alignment horizontal="center" vertical="center" wrapText="1"/>
    </xf>
    <xf numFmtId="0" fontId="10" fillId="3" borderId="0" xfId="0" applyFont="1" applyFill="1" applyAlignment="1">
      <alignment vertical="top" wrapText="1"/>
    </xf>
    <xf numFmtId="0" fontId="10" fillId="3" borderId="1" xfId="0" applyFont="1" applyFill="1" applyBorder="1" applyAlignment="1">
      <alignment vertical="top" wrapText="1"/>
    </xf>
    <xf numFmtId="4" fontId="10" fillId="3" borderId="2" xfId="0" applyNumberFormat="1" applyFont="1" applyFill="1" applyBorder="1" applyAlignment="1">
      <alignment horizontal="center" vertical="center" wrapText="1"/>
    </xf>
    <xf numFmtId="1" fontId="10" fillId="3" borderId="2" xfId="0" applyNumberFormat="1" applyFont="1" applyFill="1" applyBorder="1" applyAlignment="1">
      <alignment horizontal="center" vertical="center" wrapText="1"/>
    </xf>
    <xf numFmtId="1" fontId="10" fillId="3" borderId="1" xfId="0" applyNumberFormat="1" applyFont="1" applyFill="1" applyBorder="1" applyAlignment="1">
      <alignment horizontal="center" vertical="center" wrapText="1"/>
    </xf>
    <xf numFmtId="0" fontId="3" fillId="3" borderId="4" xfId="0" applyFont="1" applyFill="1" applyBorder="1" applyAlignment="1">
      <alignment vertical="top" wrapText="1"/>
    </xf>
    <xf numFmtId="0" fontId="3" fillId="0" borderId="0" xfId="0" applyFont="1"/>
    <xf numFmtId="0" fontId="1" fillId="3" borderId="2" xfId="0" applyFont="1" applyFill="1" applyBorder="1" applyAlignment="1">
      <alignment vertical="top" wrapText="1"/>
    </xf>
    <xf numFmtId="0" fontId="4" fillId="3" borderId="1" xfId="0" applyFont="1" applyFill="1" applyBorder="1" applyAlignment="1">
      <alignment vertical="top" wrapText="1"/>
    </xf>
    <xf numFmtId="164" fontId="4" fillId="3" borderId="2" xfId="0" applyNumberFormat="1" applyFont="1" applyFill="1" applyBorder="1" applyAlignment="1">
      <alignment vertical="top" wrapText="1"/>
    </xf>
    <xf numFmtId="0" fontId="0" fillId="4" borderId="0" xfId="0" applyFill="1"/>
    <xf numFmtId="0" fontId="3" fillId="2" borderId="0" xfId="0" applyFont="1" applyFill="1" applyAlignment="1"/>
    <xf numFmtId="0" fontId="3" fillId="0" borderId="0" xfId="0" applyFont="1" applyBorder="1" applyAlignment="1">
      <alignment horizontal="center" vertical="top" wrapText="1"/>
    </xf>
    <xf numFmtId="0" fontId="3" fillId="3" borderId="0" xfId="0" applyFont="1" applyFill="1" applyBorder="1" applyAlignment="1">
      <alignment horizontal="center" vertical="center" wrapText="1"/>
    </xf>
    <xf numFmtId="0" fontId="3" fillId="3" borderId="0" xfId="0" applyFont="1" applyFill="1" applyBorder="1" applyAlignment="1">
      <alignment vertical="top" wrapText="1"/>
    </xf>
    <xf numFmtId="0" fontId="1" fillId="3" borderId="0" xfId="0" applyFont="1" applyFill="1" applyAlignment="1">
      <alignment horizontal="justify" vertical="top" wrapText="1"/>
    </xf>
    <xf numFmtId="0" fontId="1" fillId="3" borderId="1" xfId="0" applyFont="1" applyFill="1" applyBorder="1" applyAlignment="1">
      <alignment horizontal="center" vertical="top" wrapText="1"/>
    </xf>
    <xf numFmtId="0" fontId="13" fillId="3" borderId="0" xfId="0" applyFont="1" applyFill="1"/>
    <xf numFmtId="0" fontId="3" fillId="3" borderId="0" xfId="0" applyFont="1" applyFill="1" applyAlignment="1">
      <alignment horizontal="justify" vertical="top" wrapText="1"/>
    </xf>
    <xf numFmtId="0" fontId="3" fillId="3" borderId="0" xfId="0" applyFont="1" applyFill="1" applyAlignment="1">
      <alignment vertical="top" wrapText="1"/>
    </xf>
    <xf numFmtId="0" fontId="10" fillId="3" borderId="2" xfId="1" applyFont="1" applyFill="1" applyBorder="1" applyAlignment="1">
      <alignment horizontal="center" vertical="top" wrapText="1"/>
    </xf>
    <xf numFmtId="0" fontId="3" fillId="3" borderId="0" xfId="0" applyFont="1" applyFill="1"/>
    <xf numFmtId="2" fontId="1" fillId="3" borderId="1" xfId="0" applyNumberFormat="1" applyFont="1" applyFill="1" applyBorder="1" applyAlignment="1">
      <alignment vertical="top" wrapText="1"/>
    </xf>
    <xf numFmtId="0" fontId="10" fillId="3" borderId="1" xfId="0" applyFont="1" applyFill="1" applyBorder="1" applyAlignment="1">
      <alignment horizontal="left" vertical="top" wrapText="1"/>
    </xf>
    <xf numFmtId="0" fontId="10" fillId="3" borderId="1"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3" borderId="10" xfId="0" applyFont="1" applyFill="1" applyBorder="1" applyAlignment="1">
      <alignment horizontal="center" vertical="top" wrapText="1"/>
    </xf>
    <xf numFmtId="164" fontId="4" fillId="3" borderId="5" xfId="0" applyNumberFormat="1" applyFont="1" applyFill="1" applyBorder="1" applyAlignment="1">
      <alignment vertical="top" wrapText="1"/>
    </xf>
    <xf numFmtId="164" fontId="2" fillId="3" borderId="2" xfId="0" applyNumberFormat="1" applyFont="1" applyFill="1" applyBorder="1" applyAlignment="1">
      <alignment vertical="top" wrapText="1"/>
    </xf>
    <xf numFmtId="0" fontId="10" fillId="3" borderId="2" xfId="0" applyFont="1" applyFill="1" applyBorder="1" applyAlignment="1">
      <alignment horizontal="left" vertical="top" wrapText="1"/>
    </xf>
    <xf numFmtId="0" fontId="10" fillId="3" borderId="2" xfId="0" applyFont="1" applyFill="1" applyBorder="1" applyAlignment="1">
      <alignment horizontal="center" vertical="top" wrapText="1"/>
    </xf>
    <xf numFmtId="0" fontId="10" fillId="3" borderId="1" xfId="0" applyFont="1" applyFill="1" applyBorder="1" applyAlignment="1">
      <alignment horizontal="left" vertical="top" wrapText="1"/>
    </xf>
    <xf numFmtId="0" fontId="10" fillId="3" borderId="5" xfId="0" applyFont="1" applyFill="1" applyBorder="1" applyAlignment="1">
      <alignment horizontal="left" vertical="top" wrapText="1"/>
    </xf>
    <xf numFmtId="0" fontId="1" fillId="3" borderId="9" xfId="0" applyFont="1" applyFill="1" applyBorder="1" applyAlignment="1">
      <alignment horizontal="left" vertical="top" wrapText="1"/>
    </xf>
    <xf numFmtId="0" fontId="10" fillId="3" borderId="10" xfId="0" applyFont="1" applyFill="1" applyBorder="1" applyAlignment="1">
      <alignment horizontal="center" vertical="top" wrapText="1"/>
    </xf>
    <xf numFmtId="0" fontId="0" fillId="3" borderId="0" xfId="0" applyFill="1" applyBorder="1"/>
    <xf numFmtId="0" fontId="0" fillId="3" borderId="15" xfId="0" applyFill="1" applyBorder="1"/>
    <xf numFmtId="0" fontId="3" fillId="0" borderId="1" xfId="0" applyFont="1" applyBorder="1" applyAlignment="1">
      <alignment vertical="top" wrapText="1"/>
    </xf>
    <xf numFmtId="4" fontId="10" fillId="3" borderId="1"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164" fontId="3" fillId="3" borderId="6" xfId="0" applyNumberFormat="1" applyFont="1" applyFill="1" applyBorder="1" applyAlignment="1">
      <alignment horizontal="center" vertical="center" wrapText="1"/>
    </xf>
    <xf numFmtId="164" fontId="3" fillId="3" borderId="5" xfId="0" applyNumberFormat="1" applyFont="1" applyFill="1" applyBorder="1" applyAlignment="1">
      <alignment horizontal="center" vertical="center" wrapText="1"/>
    </xf>
    <xf numFmtId="0" fontId="14" fillId="3" borderId="6" xfId="0" applyFont="1" applyFill="1" applyBorder="1" applyAlignment="1">
      <alignment horizontal="center" vertical="center"/>
    </xf>
    <xf numFmtId="0" fontId="14" fillId="3" borderId="5" xfId="0" applyFont="1" applyFill="1" applyBorder="1" applyAlignment="1">
      <alignment horizontal="center" vertical="center"/>
    </xf>
    <xf numFmtId="0" fontId="1" fillId="3" borderId="7"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9" xfId="0" applyFont="1" applyFill="1" applyBorder="1" applyAlignment="1">
      <alignment horizontal="left" vertical="top"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3" borderId="2"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5" xfId="0" applyFont="1" applyFill="1" applyBorder="1" applyAlignment="1">
      <alignment horizontal="left" vertical="top" wrapText="1"/>
    </xf>
    <xf numFmtId="0" fontId="1" fillId="3" borderId="0" xfId="0" applyFont="1" applyFill="1" applyAlignment="1">
      <alignment horizontal="center" vertical="top" wrapText="1"/>
    </xf>
    <xf numFmtId="2" fontId="1" fillId="3" borderId="0" xfId="0" applyNumberFormat="1" applyFont="1" applyFill="1" applyAlignment="1">
      <alignment horizontal="center" vertical="top" wrapText="1"/>
    </xf>
    <xf numFmtId="0" fontId="1" fillId="3" borderId="1"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6"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7" xfId="0" applyFont="1" applyFill="1" applyBorder="1" applyAlignment="1">
      <alignment horizontal="center" vertical="top" wrapText="1"/>
    </xf>
    <xf numFmtId="0" fontId="1" fillId="3" borderId="9" xfId="0" applyFont="1" applyFill="1" applyBorder="1" applyAlignment="1">
      <alignment horizontal="center" vertical="top" wrapText="1"/>
    </xf>
    <xf numFmtId="0" fontId="4" fillId="3" borderId="2"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3" fillId="0" borderId="2"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17" fontId="16" fillId="0" borderId="0" xfId="0" applyNumberFormat="1" applyFont="1" applyFill="1" applyAlignment="1">
      <alignment vertical="top" wrapText="1"/>
    </xf>
    <xf numFmtId="0" fontId="10" fillId="3" borderId="2" xfId="0" applyFont="1" applyFill="1" applyBorder="1" applyAlignment="1">
      <alignment horizontal="left" vertical="top" wrapText="1"/>
    </xf>
    <xf numFmtId="0" fontId="10" fillId="3" borderId="6" xfId="0" applyFont="1" applyFill="1" applyBorder="1" applyAlignment="1">
      <alignment horizontal="left" vertical="top" wrapText="1"/>
    </xf>
    <xf numFmtId="0" fontId="10" fillId="3" borderId="7"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2" xfId="0" applyFont="1" applyFill="1" applyBorder="1" applyAlignment="1">
      <alignment horizontal="center" vertical="top" wrapText="1"/>
    </xf>
    <xf numFmtId="0" fontId="10" fillId="3" borderId="6" xfId="0" applyFont="1" applyFill="1" applyBorder="1" applyAlignment="1">
      <alignment horizontal="center" vertical="top" wrapText="1"/>
    </xf>
    <xf numFmtId="0" fontId="10" fillId="3" borderId="9" xfId="0" applyFont="1" applyFill="1" applyBorder="1" applyAlignment="1">
      <alignment horizontal="left" vertical="top" wrapText="1"/>
    </xf>
    <xf numFmtId="0" fontId="12" fillId="3" borderId="2" xfId="0" applyFont="1" applyFill="1" applyBorder="1" applyAlignment="1">
      <alignment horizontal="center" vertical="top" wrapText="1"/>
    </xf>
    <xf numFmtId="0" fontId="12" fillId="3" borderId="6" xfId="0" applyFont="1" applyFill="1" applyBorder="1" applyAlignment="1">
      <alignment horizontal="center" vertical="top" wrapText="1"/>
    </xf>
    <xf numFmtId="0" fontId="10" fillId="3" borderId="1" xfId="0" applyFont="1" applyFill="1" applyBorder="1" applyAlignment="1">
      <alignment horizontal="left" vertical="top" wrapText="1"/>
    </xf>
    <xf numFmtId="0" fontId="10" fillId="3" borderId="5" xfId="0" applyFont="1" applyFill="1" applyBorder="1" applyAlignment="1">
      <alignment horizontal="left" vertical="top" wrapText="1"/>
    </xf>
    <xf numFmtId="0" fontId="3" fillId="0" borderId="0" xfId="0" applyFont="1" applyAlignment="1">
      <alignment horizontal="center" vertical="top" wrapText="1"/>
    </xf>
    <xf numFmtId="0" fontId="15" fillId="0" borderId="0" xfId="0" applyFont="1" applyAlignment="1">
      <alignment horizontal="center" vertical="top" wrapText="1"/>
    </xf>
    <xf numFmtId="0" fontId="3" fillId="0" borderId="0" xfId="0" applyFont="1" applyAlignment="1">
      <alignment horizontal="left" vertical="top" wrapText="1"/>
    </xf>
    <xf numFmtId="0" fontId="3" fillId="3" borderId="0" xfId="0" applyFont="1" applyFill="1" applyAlignment="1">
      <alignment horizontal="left" vertical="top" wrapText="1"/>
    </xf>
    <xf numFmtId="0" fontId="17" fillId="3" borderId="2" xfId="0" applyFont="1" applyFill="1" applyBorder="1" applyAlignment="1">
      <alignment horizontal="left" vertical="top" wrapText="1"/>
    </xf>
    <xf numFmtId="0" fontId="17" fillId="3" borderId="6" xfId="0" applyFont="1" applyFill="1" applyBorder="1" applyAlignment="1">
      <alignment horizontal="left" vertical="top" wrapText="1"/>
    </xf>
    <xf numFmtId="0" fontId="17" fillId="3" borderId="5" xfId="0" applyFont="1" applyFill="1" applyBorder="1" applyAlignment="1">
      <alignment horizontal="left" vertical="top" wrapText="1"/>
    </xf>
    <xf numFmtId="0" fontId="12" fillId="3" borderId="2" xfId="0" applyFont="1" applyFill="1" applyBorder="1" applyAlignment="1">
      <alignment horizontal="left" vertical="top" wrapText="1"/>
    </xf>
    <xf numFmtId="0" fontId="12" fillId="3" borderId="6" xfId="0" applyFont="1" applyFill="1" applyBorder="1" applyAlignment="1">
      <alignment horizontal="left" vertical="top" wrapText="1"/>
    </xf>
    <xf numFmtId="0" fontId="3" fillId="3" borderId="0" xfId="0" applyFont="1" applyFill="1" applyAlignment="1">
      <alignment horizontal="center"/>
    </xf>
    <xf numFmtId="0" fontId="12" fillId="3" borderId="6" xfId="0" applyFont="1" applyFill="1" applyBorder="1" applyAlignment="1">
      <alignment horizontal="center"/>
    </xf>
    <xf numFmtId="0" fontId="3" fillId="2" borderId="0"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5" xfId="0" applyFont="1" applyFill="1" applyBorder="1" applyAlignment="1">
      <alignment horizontal="center" vertical="top" wrapText="1"/>
    </xf>
    <xf numFmtId="0" fontId="10" fillId="3" borderId="12" xfId="0" applyFont="1" applyFill="1" applyBorder="1" applyAlignment="1">
      <alignment horizontal="center" vertical="top" wrapText="1"/>
    </xf>
    <xf numFmtId="0" fontId="10" fillId="3" borderId="13"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0" fillId="3" borderId="12" xfId="1" applyFont="1" applyFill="1" applyBorder="1" applyAlignment="1">
      <alignment horizontal="center" vertical="top" wrapText="1"/>
    </xf>
    <xf numFmtId="0" fontId="10" fillId="3" borderId="4" xfId="1" applyFont="1" applyFill="1" applyBorder="1" applyAlignment="1">
      <alignment horizontal="center" vertical="top" wrapText="1"/>
    </xf>
    <xf numFmtId="0" fontId="10" fillId="3" borderId="14" xfId="1" applyFont="1" applyFill="1" applyBorder="1" applyAlignment="1">
      <alignment horizontal="center" vertical="top" wrapText="1"/>
    </xf>
    <xf numFmtId="0" fontId="10" fillId="3" borderId="13" xfId="1" applyFont="1" applyFill="1" applyBorder="1" applyAlignment="1">
      <alignment horizontal="center" vertical="top" wrapText="1"/>
    </xf>
    <xf numFmtId="0" fontId="10" fillId="3" borderId="0" xfId="1" applyFont="1" applyFill="1" applyBorder="1" applyAlignment="1">
      <alignment horizontal="center" vertical="top" wrapText="1"/>
    </xf>
    <xf numFmtId="0" fontId="10" fillId="3" borderId="15" xfId="1" applyFont="1" applyFill="1" applyBorder="1" applyAlignment="1">
      <alignment horizontal="center" vertical="top" wrapText="1"/>
    </xf>
    <xf numFmtId="0" fontId="10" fillId="3" borderId="10" xfId="1" applyFont="1" applyFill="1" applyBorder="1" applyAlignment="1">
      <alignment horizontal="center" vertical="top" wrapText="1"/>
    </xf>
    <xf numFmtId="0" fontId="10" fillId="3" borderId="3" xfId="1" applyFont="1" applyFill="1" applyBorder="1" applyAlignment="1">
      <alignment horizontal="center" vertical="top" wrapText="1"/>
    </xf>
    <xf numFmtId="0" fontId="10" fillId="3" borderId="11" xfId="1" applyFont="1" applyFill="1" applyBorder="1" applyAlignment="1">
      <alignment horizontal="center" vertical="top" wrapText="1"/>
    </xf>
    <xf numFmtId="0" fontId="3" fillId="0" borderId="4" xfId="0" applyFont="1" applyBorder="1" applyAlignment="1">
      <alignment horizontal="center" vertical="top" wrapText="1"/>
    </xf>
    <xf numFmtId="0" fontId="3" fillId="0" borderId="3" xfId="0" applyFont="1" applyBorder="1" applyAlignment="1">
      <alignment horizontal="center" vertical="top" wrapText="1"/>
    </xf>
    <xf numFmtId="164" fontId="4" fillId="3" borderId="2"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0" fontId="4" fillId="3" borderId="5" xfId="0" applyFont="1" applyFill="1" applyBorder="1" applyAlignment="1">
      <alignment horizontal="center" vertical="top" wrapText="1"/>
    </xf>
    <xf numFmtId="164" fontId="4" fillId="3" borderId="6" xfId="0" applyNumberFormat="1" applyFont="1" applyFill="1" applyBorder="1" applyAlignment="1">
      <alignment horizontal="center" vertical="top" wrapText="1"/>
    </xf>
    <xf numFmtId="164" fontId="4" fillId="3" borderId="5" xfId="0" applyNumberFormat="1"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2"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2"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5" xfId="0" applyFont="1" applyFill="1" applyBorder="1" applyAlignment="1">
      <alignment horizontal="center" vertical="top" wrapText="1"/>
    </xf>
    <xf numFmtId="0" fontId="14" fillId="3" borderId="12" xfId="0" applyFont="1" applyFill="1" applyBorder="1" applyAlignment="1">
      <alignment horizontal="left" wrapText="1"/>
    </xf>
    <xf numFmtId="0" fontId="14" fillId="3" borderId="14" xfId="0" applyFont="1" applyFill="1" applyBorder="1" applyAlignment="1">
      <alignment horizontal="left" wrapText="1"/>
    </xf>
    <xf numFmtId="0" fontId="14" fillId="3" borderId="2" xfId="0" applyFont="1" applyFill="1" applyBorder="1" applyAlignment="1">
      <alignment horizontal="left" vertical="top" wrapText="1"/>
    </xf>
    <xf numFmtId="0" fontId="14" fillId="3" borderId="5" xfId="0" applyFont="1" applyFill="1" applyBorder="1" applyAlignment="1">
      <alignment horizontal="left" vertical="top" wrapText="1"/>
    </xf>
    <xf numFmtId="164" fontId="3" fillId="3" borderId="2" xfId="0" applyNumberFormat="1" applyFont="1" applyFill="1" applyBorder="1" applyAlignment="1">
      <alignment horizontal="center" vertical="top" wrapText="1"/>
    </xf>
    <xf numFmtId="164" fontId="3" fillId="3" borderId="6" xfId="0" applyNumberFormat="1" applyFont="1" applyFill="1" applyBorder="1" applyAlignment="1">
      <alignment horizontal="center" vertical="top" wrapText="1"/>
    </xf>
    <xf numFmtId="164" fontId="3" fillId="3" borderId="5" xfId="0" applyNumberFormat="1" applyFont="1" applyFill="1" applyBorder="1" applyAlignment="1">
      <alignment horizontal="center" vertical="top" wrapText="1"/>
    </xf>
    <xf numFmtId="164" fontId="3" fillId="3" borderId="1" xfId="0" applyNumberFormat="1" applyFont="1" applyFill="1" applyBorder="1" applyAlignment="1">
      <alignment horizontal="center" vertical="top" wrapText="1"/>
    </xf>
    <xf numFmtId="0" fontId="3" fillId="3" borderId="1" xfId="0" applyFont="1" applyFill="1" applyBorder="1" applyAlignment="1">
      <alignment horizontal="center" vertical="top" wrapText="1"/>
    </xf>
    <xf numFmtId="0" fontId="3" fillId="0" borderId="2" xfId="1" applyFont="1" applyBorder="1" applyAlignment="1">
      <alignment horizontal="center" vertical="top" wrapText="1"/>
    </xf>
    <xf numFmtId="0" fontId="3" fillId="0" borderId="5" xfId="1" applyFont="1" applyBorder="1" applyAlignment="1">
      <alignment horizontal="center" vertical="top" wrapText="1"/>
    </xf>
    <xf numFmtId="0" fontId="3" fillId="0" borderId="6" xfId="1" applyFont="1" applyBorder="1" applyAlignment="1">
      <alignment horizontal="center" vertical="top"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3" fillId="0" borderId="5" xfId="0" applyFont="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tabSelected="1" view="pageBreakPreview" zoomScale="76" zoomScaleNormal="75" zoomScaleSheetLayoutView="76" workbookViewId="0">
      <pane xSplit="1" ySplit="6" topLeftCell="B7" activePane="bottomRight" state="frozen"/>
      <selection pane="topRight" activeCell="B1" sqref="B1"/>
      <selection pane="bottomLeft" activeCell="A7" sqref="A7"/>
      <selection pane="bottomRight" activeCell="D6" sqref="D6"/>
    </sheetView>
  </sheetViews>
  <sheetFormatPr defaultRowHeight="15" x14ac:dyDescent="0.25"/>
  <cols>
    <col min="1" max="1" width="33.28515625" customWidth="1"/>
    <col min="2" max="2" width="16.42578125" customWidth="1"/>
    <col min="3" max="3" width="13.42578125" customWidth="1"/>
    <col min="4" max="4" width="14.42578125" customWidth="1"/>
    <col min="5" max="5" width="14.5703125" customWidth="1"/>
    <col min="6" max="6" width="11.85546875" customWidth="1"/>
    <col min="7" max="7" width="14.85546875" customWidth="1"/>
    <col min="8" max="8" width="14.140625" customWidth="1"/>
    <col min="9" max="9" width="10.7109375" customWidth="1"/>
    <col min="10" max="10" width="14.85546875" customWidth="1"/>
    <col min="11" max="12" width="12.28515625" customWidth="1"/>
    <col min="13" max="14" width="10.7109375" customWidth="1"/>
    <col min="15" max="15" width="12.28515625" customWidth="1"/>
    <col min="16" max="16" width="10.5703125" customWidth="1"/>
    <col min="17" max="17" width="12" customWidth="1"/>
    <col min="18" max="18" width="12.5703125" customWidth="1"/>
    <col min="19" max="19" width="0.140625" customWidth="1"/>
  </cols>
  <sheetData>
    <row r="1" spans="1:18" ht="16.5" x14ac:dyDescent="0.25">
      <c r="A1" s="89" t="s">
        <v>0</v>
      </c>
      <c r="B1" s="89"/>
      <c r="C1" s="89"/>
      <c r="D1" s="89"/>
      <c r="E1" s="89"/>
      <c r="F1" s="89"/>
      <c r="G1" s="89"/>
      <c r="H1" s="89"/>
      <c r="I1" s="89"/>
      <c r="J1" s="89"/>
      <c r="K1" s="89"/>
      <c r="L1" s="89"/>
      <c r="M1" s="89"/>
      <c r="N1" s="89"/>
      <c r="O1" s="89"/>
      <c r="P1" s="89"/>
      <c r="Q1" s="89"/>
      <c r="R1" s="89"/>
    </row>
    <row r="2" spans="1:18" ht="33" customHeight="1" x14ac:dyDescent="0.25">
      <c r="A2" s="90" t="s">
        <v>155</v>
      </c>
      <c r="B2" s="90"/>
      <c r="C2" s="90"/>
      <c r="D2" s="90"/>
      <c r="E2" s="90"/>
      <c r="F2" s="90"/>
      <c r="G2" s="90"/>
      <c r="H2" s="90"/>
      <c r="I2" s="90"/>
      <c r="J2" s="90"/>
      <c r="K2" s="90"/>
      <c r="L2" s="90"/>
      <c r="M2" s="90"/>
      <c r="N2" s="90"/>
      <c r="O2" s="90"/>
      <c r="P2" s="90"/>
      <c r="Q2" s="90"/>
      <c r="R2" s="90"/>
    </row>
    <row r="3" spans="1:18" ht="16.5" customHeight="1" x14ac:dyDescent="0.25">
      <c r="A3" s="89" t="s">
        <v>154</v>
      </c>
      <c r="B3" s="89"/>
      <c r="C3" s="89"/>
      <c r="D3" s="89"/>
      <c r="E3" s="89"/>
      <c r="F3" s="89"/>
      <c r="G3" s="89"/>
      <c r="H3" s="89"/>
      <c r="I3" s="89"/>
      <c r="J3" s="89"/>
      <c r="K3" s="89"/>
      <c r="L3" s="89"/>
      <c r="M3" s="89"/>
      <c r="N3" s="89"/>
      <c r="O3" s="89"/>
      <c r="P3" s="89"/>
      <c r="Q3" s="89"/>
      <c r="R3" s="89"/>
    </row>
    <row r="4" spans="1:18" ht="7.5" customHeight="1" x14ac:dyDescent="0.25">
      <c r="A4" s="51"/>
      <c r="B4" s="26"/>
      <c r="C4" s="26"/>
      <c r="D4" s="26"/>
      <c r="E4" s="26"/>
      <c r="F4" s="26"/>
      <c r="G4" s="26"/>
      <c r="H4" s="26"/>
      <c r="I4" s="26"/>
      <c r="J4" s="26"/>
      <c r="K4" s="26"/>
      <c r="L4" s="26"/>
      <c r="M4" s="26"/>
      <c r="N4" s="26"/>
      <c r="O4" s="26"/>
      <c r="P4" s="26"/>
      <c r="Q4" s="26"/>
      <c r="R4" s="26"/>
    </row>
    <row r="5" spans="1:18" ht="41.25" customHeight="1" x14ac:dyDescent="0.25">
      <c r="A5" s="91" t="s">
        <v>1</v>
      </c>
      <c r="B5" s="92" t="s">
        <v>2</v>
      </c>
      <c r="C5" s="93"/>
      <c r="D5" s="93"/>
      <c r="E5" s="93"/>
      <c r="F5" s="94"/>
      <c r="G5" s="92" t="s">
        <v>3</v>
      </c>
      <c r="H5" s="93"/>
      <c r="I5" s="93"/>
      <c r="J5" s="93"/>
      <c r="K5" s="94"/>
      <c r="L5" s="92" t="s">
        <v>4</v>
      </c>
      <c r="M5" s="93"/>
      <c r="N5" s="93"/>
      <c r="O5" s="93"/>
      <c r="P5" s="94"/>
      <c r="Q5" s="95" t="s">
        <v>5</v>
      </c>
      <c r="R5" s="95" t="s">
        <v>6</v>
      </c>
    </row>
    <row r="6" spans="1:18" ht="170.25" customHeight="1" x14ac:dyDescent="0.25">
      <c r="A6" s="91"/>
      <c r="B6" s="52" t="s">
        <v>7</v>
      </c>
      <c r="C6" s="52" t="s">
        <v>8</v>
      </c>
      <c r="D6" s="52" t="s">
        <v>9</v>
      </c>
      <c r="E6" s="52" t="s">
        <v>10</v>
      </c>
      <c r="F6" s="52" t="s">
        <v>11</v>
      </c>
      <c r="G6" s="52" t="s">
        <v>7</v>
      </c>
      <c r="H6" s="52" t="s">
        <v>8</v>
      </c>
      <c r="I6" s="52" t="s">
        <v>9</v>
      </c>
      <c r="J6" s="52" t="s">
        <v>10</v>
      </c>
      <c r="K6" s="52" t="s">
        <v>11</v>
      </c>
      <c r="L6" s="52" t="s">
        <v>7</v>
      </c>
      <c r="M6" s="52" t="s">
        <v>8</v>
      </c>
      <c r="N6" s="52" t="s">
        <v>9</v>
      </c>
      <c r="O6" s="52" t="s">
        <v>10</v>
      </c>
      <c r="P6" s="52" t="s">
        <v>11</v>
      </c>
      <c r="Q6" s="96"/>
      <c r="R6" s="96"/>
    </row>
    <row r="7" spans="1:18" ht="16.5" x14ac:dyDescent="0.25">
      <c r="A7" s="52">
        <v>1</v>
      </c>
      <c r="B7" s="52">
        <v>2</v>
      </c>
      <c r="C7" s="52">
        <v>3</v>
      </c>
      <c r="D7" s="52">
        <v>4</v>
      </c>
      <c r="E7" s="52">
        <v>5</v>
      </c>
      <c r="F7" s="52">
        <v>6</v>
      </c>
      <c r="G7" s="52">
        <v>7</v>
      </c>
      <c r="H7" s="52">
        <v>8</v>
      </c>
      <c r="I7" s="52">
        <v>9</v>
      </c>
      <c r="J7" s="52">
        <v>10</v>
      </c>
      <c r="K7" s="52">
        <v>11</v>
      </c>
      <c r="L7" s="52">
        <v>12</v>
      </c>
      <c r="M7" s="52">
        <v>13</v>
      </c>
      <c r="N7" s="52">
        <v>14</v>
      </c>
      <c r="O7" s="52">
        <v>15</v>
      </c>
      <c r="P7" s="52">
        <v>16</v>
      </c>
      <c r="Q7" s="52">
        <v>17</v>
      </c>
      <c r="R7" s="52">
        <v>18</v>
      </c>
    </row>
    <row r="8" spans="1:18" ht="24" customHeight="1" x14ac:dyDescent="0.25">
      <c r="A8" s="86" t="s">
        <v>74</v>
      </c>
      <c r="B8" s="87"/>
      <c r="C8" s="87"/>
      <c r="D8" s="87"/>
      <c r="E8" s="87"/>
      <c r="F8" s="87"/>
      <c r="G8" s="87"/>
      <c r="H8" s="87"/>
      <c r="I8" s="87"/>
      <c r="J8" s="87"/>
      <c r="K8" s="87"/>
      <c r="L8" s="87"/>
      <c r="M8" s="87"/>
      <c r="N8" s="87"/>
      <c r="O8" s="87"/>
      <c r="P8" s="87"/>
      <c r="Q8" s="87"/>
      <c r="R8" s="88"/>
    </row>
    <row r="9" spans="1:18" ht="25.5" customHeight="1" x14ac:dyDescent="0.25">
      <c r="A9" s="86" t="s">
        <v>83</v>
      </c>
      <c r="B9" s="87"/>
      <c r="C9" s="87"/>
      <c r="D9" s="87"/>
      <c r="E9" s="87"/>
      <c r="F9" s="87"/>
      <c r="G9" s="87"/>
      <c r="H9" s="87"/>
      <c r="I9" s="87"/>
      <c r="J9" s="87"/>
      <c r="K9" s="87"/>
      <c r="L9" s="87"/>
      <c r="M9" s="87"/>
      <c r="N9" s="87"/>
      <c r="O9" s="87"/>
      <c r="P9" s="87"/>
      <c r="Q9" s="87"/>
      <c r="R9" s="88"/>
    </row>
    <row r="10" spans="1:18" ht="122.25" customHeight="1" x14ac:dyDescent="0.25">
      <c r="A10" s="43" t="s">
        <v>91</v>
      </c>
      <c r="B10" s="4">
        <f>E10+F10+D10</f>
        <v>16152.3</v>
      </c>
      <c r="C10" s="5">
        <v>0</v>
      </c>
      <c r="D10" s="58">
        <v>6000</v>
      </c>
      <c r="E10" s="5">
        <v>4813.8999999999996</v>
      </c>
      <c r="F10" s="5">
        <v>5338.4</v>
      </c>
      <c r="G10" s="4">
        <f t="shared" ref="G10:G16" si="0">H10+I10+J10+K10</f>
        <v>7670.4</v>
      </c>
      <c r="H10" s="5">
        <v>0</v>
      </c>
      <c r="I10" s="58">
        <v>2996.4</v>
      </c>
      <c r="J10" s="5">
        <v>3076.5</v>
      </c>
      <c r="K10" s="5">
        <v>1597.5</v>
      </c>
      <c r="L10" s="4">
        <f t="shared" ref="L10:L16" si="1">M10+N10+O10+P10</f>
        <v>7597.8</v>
      </c>
      <c r="M10" s="5">
        <v>0</v>
      </c>
      <c r="N10" s="5">
        <v>2996.4</v>
      </c>
      <c r="O10" s="5">
        <v>3125.4</v>
      </c>
      <c r="P10" s="5">
        <v>1476</v>
      </c>
      <c r="Q10" s="4">
        <f t="shared" ref="Q10:Q16" si="2">L10/B10*100</f>
        <v>47.038502256644563</v>
      </c>
      <c r="R10" s="4">
        <f t="shared" ref="R10:R16" si="3">J10/E10*100</f>
        <v>63.908681110949551</v>
      </c>
    </row>
    <row r="11" spans="1:18" ht="39" customHeight="1" x14ac:dyDescent="0.25">
      <c r="A11" s="43" t="s">
        <v>134</v>
      </c>
      <c r="B11" s="4"/>
      <c r="C11" s="5"/>
      <c r="D11" s="58"/>
      <c r="E11" s="5"/>
      <c r="F11" s="5"/>
      <c r="G11" s="4"/>
      <c r="H11" s="5"/>
      <c r="I11" s="58"/>
      <c r="J11" s="5"/>
      <c r="K11" s="5"/>
      <c r="L11" s="4"/>
      <c r="M11" s="5"/>
      <c r="N11" s="5"/>
      <c r="O11" s="5"/>
      <c r="P11" s="7"/>
      <c r="Q11" s="4"/>
      <c r="R11" s="4"/>
    </row>
    <row r="12" spans="1:18" ht="90" customHeight="1" x14ac:dyDescent="0.25">
      <c r="A12" s="43" t="s">
        <v>135</v>
      </c>
      <c r="B12" s="4">
        <f>C12+D12+E12+F12</f>
        <v>985.3</v>
      </c>
      <c r="C12" s="5">
        <v>0</v>
      </c>
      <c r="D12" s="58">
        <v>800.3</v>
      </c>
      <c r="E12" s="5">
        <v>96</v>
      </c>
      <c r="F12" s="5">
        <v>89</v>
      </c>
      <c r="G12" s="4">
        <f t="shared" si="0"/>
        <v>0</v>
      </c>
      <c r="H12" s="5">
        <v>0</v>
      </c>
      <c r="I12" s="58">
        <v>0</v>
      </c>
      <c r="J12" s="5">
        <v>0</v>
      </c>
      <c r="K12" s="5">
        <v>0</v>
      </c>
      <c r="L12" s="4">
        <f t="shared" si="1"/>
        <v>0</v>
      </c>
      <c r="M12" s="5">
        <v>0</v>
      </c>
      <c r="N12" s="5">
        <v>0</v>
      </c>
      <c r="O12" s="5">
        <v>0</v>
      </c>
      <c r="P12" s="7">
        <v>0</v>
      </c>
      <c r="Q12" s="4">
        <f t="shared" si="2"/>
        <v>0</v>
      </c>
      <c r="R12" s="4">
        <f t="shared" si="3"/>
        <v>0</v>
      </c>
    </row>
    <row r="13" spans="1:18" ht="36" customHeight="1" x14ac:dyDescent="0.25">
      <c r="A13" s="6" t="s">
        <v>136</v>
      </c>
      <c r="B13" s="4">
        <f>C13+D13+E13+F13</f>
        <v>2541</v>
      </c>
      <c r="C13" s="5">
        <v>0</v>
      </c>
      <c r="D13" s="5">
        <v>0</v>
      </c>
      <c r="E13" s="5">
        <v>2541</v>
      </c>
      <c r="F13" s="5">
        <v>0</v>
      </c>
      <c r="G13" s="4">
        <f t="shared" si="0"/>
        <v>2394.3000000000002</v>
      </c>
      <c r="H13" s="5">
        <v>0</v>
      </c>
      <c r="I13" s="5">
        <v>0</v>
      </c>
      <c r="J13" s="5">
        <v>2394.3000000000002</v>
      </c>
      <c r="K13" s="5">
        <v>0</v>
      </c>
      <c r="L13" s="4">
        <f t="shared" si="1"/>
        <v>70</v>
      </c>
      <c r="M13" s="5">
        <v>0</v>
      </c>
      <c r="N13" s="5">
        <v>0</v>
      </c>
      <c r="O13" s="5">
        <v>70</v>
      </c>
      <c r="P13" s="7">
        <v>0</v>
      </c>
      <c r="Q13" s="4">
        <f t="shared" si="2"/>
        <v>2.7548209366391188</v>
      </c>
      <c r="R13" s="4">
        <f t="shared" si="3"/>
        <v>94.226682408500594</v>
      </c>
    </row>
    <row r="14" spans="1:18" ht="106.5" customHeight="1" x14ac:dyDescent="0.25">
      <c r="A14" s="6" t="s">
        <v>137</v>
      </c>
      <c r="B14" s="4">
        <f>C14+D14+E14+F14</f>
        <v>100</v>
      </c>
      <c r="C14" s="5">
        <v>0</v>
      </c>
      <c r="D14" s="5">
        <v>0</v>
      </c>
      <c r="E14" s="5">
        <v>100</v>
      </c>
      <c r="F14" s="5">
        <v>0</v>
      </c>
      <c r="G14" s="4">
        <f t="shared" si="0"/>
        <v>73.8</v>
      </c>
      <c r="H14" s="5">
        <v>0</v>
      </c>
      <c r="I14" s="5">
        <v>0</v>
      </c>
      <c r="J14" s="5">
        <v>73.8</v>
      </c>
      <c r="K14" s="5">
        <v>0</v>
      </c>
      <c r="L14" s="4">
        <f t="shared" si="1"/>
        <v>73.8</v>
      </c>
      <c r="M14" s="7">
        <v>0</v>
      </c>
      <c r="N14" s="7">
        <v>0</v>
      </c>
      <c r="O14" s="7">
        <v>73.8</v>
      </c>
      <c r="P14" s="7">
        <v>0</v>
      </c>
      <c r="Q14" s="4">
        <f t="shared" si="2"/>
        <v>73.8</v>
      </c>
      <c r="R14" s="4">
        <f t="shared" si="3"/>
        <v>73.8</v>
      </c>
    </row>
    <row r="15" spans="1:18" ht="42" customHeight="1" x14ac:dyDescent="0.25">
      <c r="A15" s="6" t="s">
        <v>138</v>
      </c>
      <c r="B15" s="4">
        <f>C15+D15+E15+F15</f>
        <v>4164.8999999999996</v>
      </c>
      <c r="C15" s="5">
        <v>4000</v>
      </c>
      <c r="D15" s="5">
        <v>81.599999999999994</v>
      </c>
      <c r="E15" s="5">
        <v>83.3</v>
      </c>
      <c r="F15" s="5">
        <v>0</v>
      </c>
      <c r="G15" s="4">
        <f t="shared" si="0"/>
        <v>4164.8999999999996</v>
      </c>
      <c r="H15" s="5">
        <v>4000</v>
      </c>
      <c r="I15" s="5">
        <v>81.599999999999994</v>
      </c>
      <c r="J15" s="5">
        <v>83.3</v>
      </c>
      <c r="K15" s="5">
        <v>0</v>
      </c>
      <c r="L15" s="4">
        <f t="shared" si="1"/>
        <v>1755.8</v>
      </c>
      <c r="M15" s="7">
        <v>1686.3</v>
      </c>
      <c r="N15" s="7">
        <v>34.4</v>
      </c>
      <c r="O15" s="7">
        <v>35.1</v>
      </c>
      <c r="P15" s="7">
        <v>0</v>
      </c>
      <c r="Q15" s="4">
        <f t="shared" si="2"/>
        <v>42.157074599630242</v>
      </c>
      <c r="R15" s="4">
        <f t="shared" si="3"/>
        <v>100</v>
      </c>
    </row>
    <row r="16" spans="1:18" ht="60.75" customHeight="1" x14ac:dyDescent="0.25">
      <c r="A16" s="44" t="s">
        <v>12</v>
      </c>
      <c r="B16" s="8">
        <f>SUM(B10:B15)</f>
        <v>23943.5</v>
      </c>
      <c r="C16" s="8">
        <f>C10+C13+C12+C14+C15</f>
        <v>4000</v>
      </c>
      <c r="D16" s="8">
        <f>D10+D13+D12+D14+D15</f>
        <v>6881.9000000000005</v>
      </c>
      <c r="E16" s="8">
        <f>E10+E13+E12+E14+E15</f>
        <v>7634.2</v>
      </c>
      <c r="F16" s="8">
        <f>F10+F13+F12+F14+F15</f>
        <v>5427.4</v>
      </c>
      <c r="G16" s="8">
        <f t="shared" si="0"/>
        <v>14303.400000000001</v>
      </c>
      <c r="H16" s="8">
        <f>H10+H13+H12+H14+H15</f>
        <v>4000</v>
      </c>
      <c r="I16" s="8">
        <f>I10+I13+I12+I14+I15</f>
        <v>3078</v>
      </c>
      <c r="J16" s="8">
        <f>J10+J13+J12+J14+J15</f>
        <v>5627.9000000000005</v>
      </c>
      <c r="K16" s="8">
        <f>K10+K13+K12+K14+K15</f>
        <v>1597.5</v>
      </c>
      <c r="L16" s="8">
        <f t="shared" si="1"/>
        <v>9497.4000000000015</v>
      </c>
      <c r="M16" s="45">
        <f>M10+M13+M12+M14+M15</f>
        <v>1686.3</v>
      </c>
      <c r="N16" s="45">
        <f>N10+N13+N12+N14+N15</f>
        <v>3030.8</v>
      </c>
      <c r="O16" s="45">
        <f>O10+O13+O12+O14+O15</f>
        <v>3304.3</v>
      </c>
      <c r="P16" s="45">
        <f>P10+P13+P12+P14+P15</f>
        <v>1476</v>
      </c>
      <c r="Q16" s="4">
        <f t="shared" si="2"/>
        <v>39.665880092718282</v>
      </c>
      <c r="R16" s="4">
        <f t="shared" si="3"/>
        <v>73.719577689869283</v>
      </c>
    </row>
    <row r="17" spans="1:20" ht="30" customHeight="1" x14ac:dyDescent="0.25">
      <c r="A17" s="97" t="s">
        <v>38</v>
      </c>
      <c r="B17" s="98"/>
      <c r="C17" s="98"/>
      <c r="D17" s="98"/>
      <c r="E17" s="98"/>
      <c r="F17" s="98"/>
      <c r="G17" s="98"/>
      <c r="H17" s="98"/>
      <c r="I17" s="98"/>
      <c r="J17" s="98"/>
      <c r="K17" s="98"/>
      <c r="L17" s="98"/>
      <c r="M17" s="98"/>
      <c r="N17" s="98"/>
      <c r="O17" s="98"/>
      <c r="P17" s="98"/>
      <c r="Q17" s="98"/>
      <c r="R17" s="99"/>
    </row>
    <row r="18" spans="1:20" ht="26.25" customHeight="1" x14ac:dyDescent="0.25">
      <c r="A18" s="80" t="s">
        <v>139</v>
      </c>
      <c r="B18" s="78" t="s">
        <v>144</v>
      </c>
      <c r="C18" s="78"/>
      <c r="D18" s="78"/>
      <c r="E18" s="78"/>
      <c r="F18" s="78"/>
      <c r="G18" s="78"/>
      <c r="H18" s="78"/>
      <c r="I18" s="78"/>
      <c r="J18" s="78"/>
      <c r="K18" s="78"/>
      <c r="L18" s="78"/>
      <c r="M18" s="78"/>
      <c r="N18" s="78"/>
      <c r="O18" s="78"/>
      <c r="P18" s="78"/>
      <c r="Q18" s="78"/>
      <c r="R18" s="79"/>
    </row>
    <row r="19" spans="1:20" ht="28.5" customHeight="1" x14ac:dyDescent="0.25">
      <c r="A19" s="81"/>
      <c r="B19" s="63">
        <f>E19+F19+D19+C19</f>
        <v>64780.399999999994</v>
      </c>
      <c r="C19" s="4">
        <v>0</v>
      </c>
      <c r="D19" s="4">
        <v>0</v>
      </c>
      <c r="E19" s="4">
        <f>E21+E23+E25</f>
        <v>25680.2</v>
      </c>
      <c r="F19" s="4">
        <f>F21+F23+F25</f>
        <v>39100.199999999997</v>
      </c>
      <c r="G19" s="4">
        <f>H19+I19+J19+K19</f>
        <v>34685.9</v>
      </c>
      <c r="H19" s="4">
        <v>0</v>
      </c>
      <c r="I19" s="4">
        <v>0</v>
      </c>
      <c r="J19" s="4">
        <f>J21+J23+J25</f>
        <v>15944.2</v>
      </c>
      <c r="K19" s="4">
        <f>K21+K23+K25</f>
        <v>18741.7</v>
      </c>
      <c r="L19" s="4">
        <f>M19+N19+O19+P19</f>
        <v>34891.899999999994</v>
      </c>
      <c r="M19" s="4">
        <v>0</v>
      </c>
      <c r="N19" s="4">
        <v>0</v>
      </c>
      <c r="O19" s="64">
        <f>O21+O23+O25</f>
        <v>15942.8</v>
      </c>
      <c r="P19" s="64">
        <f>P21+P23+P25</f>
        <v>18949.099999999999</v>
      </c>
      <c r="Q19" s="4">
        <f>L19/B19*100</f>
        <v>53.86181622836537</v>
      </c>
      <c r="R19" s="4">
        <f>J19/E19*100</f>
        <v>62.087522682845155</v>
      </c>
    </row>
    <row r="20" spans="1:20" ht="24.75" customHeight="1" x14ac:dyDescent="0.25">
      <c r="A20" s="81"/>
      <c r="B20" s="84" t="s">
        <v>140</v>
      </c>
      <c r="C20" s="84"/>
      <c r="D20" s="84"/>
      <c r="E20" s="84"/>
      <c r="F20" s="84"/>
      <c r="G20" s="84"/>
      <c r="H20" s="84"/>
      <c r="I20" s="84"/>
      <c r="J20" s="84"/>
      <c r="K20" s="84"/>
      <c r="L20" s="84"/>
      <c r="M20" s="84"/>
      <c r="N20" s="84"/>
      <c r="O20" s="84"/>
      <c r="P20" s="84"/>
      <c r="Q20" s="84"/>
      <c r="R20" s="85"/>
    </row>
    <row r="21" spans="1:20" ht="30" customHeight="1" x14ac:dyDescent="0.25">
      <c r="A21" s="81"/>
      <c r="B21" s="63">
        <f>E21+F21+D21+C21</f>
        <v>22016.699999999997</v>
      </c>
      <c r="C21" s="5">
        <v>0</v>
      </c>
      <c r="D21" s="5">
        <v>0</v>
      </c>
      <c r="E21" s="5">
        <v>5460.1</v>
      </c>
      <c r="F21" s="5">
        <v>16556.599999999999</v>
      </c>
      <c r="G21" s="4">
        <f>H21+I21+J21+K21</f>
        <v>13460.2</v>
      </c>
      <c r="H21" s="5">
        <v>0</v>
      </c>
      <c r="I21" s="5">
        <v>0</v>
      </c>
      <c r="J21" s="5">
        <v>3718.6</v>
      </c>
      <c r="K21" s="5">
        <v>9741.6</v>
      </c>
      <c r="L21" s="4">
        <f>M21+N21+O21+P21</f>
        <v>13193.4</v>
      </c>
      <c r="M21" s="5">
        <v>0</v>
      </c>
      <c r="N21" s="5">
        <v>0</v>
      </c>
      <c r="O21" s="7">
        <v>3709.6</v>
      </c>
      <c r="P21" s="7">
        <f>9483.8</f>
        <v>9483.7999999999993</v>
      </c>
      <c r="Q21" s="4">
        <f>L21/B21*100</f>
        <v>59.924511847824611</v>
      </c>
      <c r="R21" s="4">
        <f>J21/E21*100</f>
        <v>68.104979762275406</v>
      </c>
      <c r="S21" s="46"/>
      <c r="T21" s="46"/>
    </row>
    <row r="22" spans="1:20" ht="23.25" customHeight="1" x14ac:dyDescent="0.25">
      <c r="A22" s="81"/>
      <c r="B22" s="84" t="s">
        <v>141</v>
      </c>
      <c r="C22" s="84"/>
      <c r="D22" s="84"/>
      <c r="E22" s="84"/>
      <c r="F22" s="84"/>
      <c r="G22" s="84"/>
      <c r="H22" s="84"/>
      <c r="I22" s="84"/>
      <c r="J22" s="84"/>
      <c r="K22" s="84"/>
      <c r="L22" s="84"/>
      <c r="M22" s="84"/>
      <c r="N22" s="84"/>
      <c r="O22" s="84"/>
      <c r="P22" s="84"/>
      <c r="Q22" s="84"/>
      <c r="R22" s="85"/>
    </row>
    <row r="23" spans="1:20" ht="23.25" customHeight="1" x14ac:dyDescent="0.25">
      <c r="A23" s="81"/>
      <c r="B23" s="63">
        <f>E23+F23+D23+C23</f>
        <v>24872.5</v>
      </c>
      <c r="C23" s="5">
        <v>0</v>
      </c>
      <c r="D23" s="5">
        <v>0</v>
      </c>
      <c r="E23" s="5">
        <v>13459.3</v>
      </c>
      <c r="F23" s="5">
        <v>11413.2</v>
      </c>
      <c r="G23" s="4">
        <f>H23+I23+J23+K23</f>
        <v>13476</v>
      </c>
      <c r="H23" s="5">
        <v>0</v>
      </c>
      <c r="I23" s="5">
        <v>0</v>
      </c>
      <c r="J23" s="5">
        <f>8902.5</f>
        <v>8902.5</v>
      </c>
      <c r="K23" s="5">
        <f>4573.5</f>
        <v>4573.5</v>
      </c>
      <c r="L23" s="4">
        <f>M23+N23+O23+P23</f>
        <v>13702.599999999999</v>
      </c>
      <c r="M23" s="5">
        <v>0</v>
      </c>
      <c r="N23" s="5">
        <v>0</v>
      </c>
      <c r="O23" s="7">
        <v>8916.4</v>
      </c>
      <c r="P23" s="7">
        <f>4786.2</f>
        <v>4786.2</v>
      </c>
      <c r="Q23" s="4">
        <f>L23/B23*100</f>
        <v>55.091365966428782</v>
      </c>
      <c r="R23" s="4">
        <f>J23/E23*100</f>
        <v>66.14385592118461</v>
      </c>
    </row>
    <row r="24" spans="1:20" ht="26.25" customHeight="1" x14ac:dyDescent="0.25">
      <c r="A24" s="81"/>
      <c r="B24" s="84" t="s">
        <v>142</v>
      </c>
      <c r="C24" s="84"/>
      <c r="D24" s="84"/>
      <c r="E24" s="84"/>
      <c r="F24" s="84"/>
      <c r="G24" s="84"/>
      <c r="H24" s="84"/>
      <c r="I24" s="84"/>
      <c r="J24" s="84"/>
      <c r="K24" s="84"/>
      <c r="L24" s="84"/>
      <c r="M24" s="84"/>
      <c r="N24" s="84"/>
      <c r="O24" s="84"/>
      <c r="P24" s="84"/>
      <c r="Q24" s="84"/>
      <c r="R24" s="85"/>
    </row>
    <row r="25" spans="1:20" ht="26.25" customHeight="1" x14ac:dyDescent="0.25">
      <c r="A25" s="81"/>
      <c r="B25" s="63">
        <f>E25+F25+D25+C25</f>
        <v>17891.2</v>
      </c>
      <c r="C25" s="5">
        <v>0</v>
      </c>
      <c r="D25" s="5">
        <v>0</v>
      </c>
      <c r="E25" s="5">
        <v>6760.8</v>
      </c>
      <c r="F25" s="5">
        <v>11130.4</v>
      </c>
      <c r="G25" s="4">
        <f>H25+I25+J25+K25</f>
        <v>7749.7000000000007</v>
      </c>
      <c r="H25" s="5">
        <v>0</v>
      </c>
      <c r="I25" s="5">
        <v>0</v>
      </c>
      <c r="J25" s="5">
        <f>3323.1</f>
        <v>3323.1</v>
      </c>
      <c r="K25" s="5">
        <f>4426.6</f>
        <v>4426.6000000000004</v>
      </c>
      <c r="L25" s="4">
        <f>M25+N25+O25+P25</f>
        <v>7995.9000000000005</v>
      </c>
      <c r="M25" s="5">
        <v>0</v>
      </c>
      <c r="N25" s="5">
        <v>0</v>
      </c>
      <c r="O25" s="7">
        <v>3316.8</v>
      </c>
      <c r="P25" s="7">
        <f>4679.1</f>
        <v>4679.1000000000004</v>
      </c>
      <c r="Q25" s="4">
        <f>L25/B25*100</f>
        <v>44.691803791808269</v>
      </c>
      <c r="R25" s="4">
        <f>J25/E25*100</f>
        <v>49.15246716364927</v>
      </c>
    </row>
    <row r="26" spans="1:20" ht="130.5" hidden="1" customHeight="1" x14ac:dyDescent="0.25">
      <c r="A26" s="82"/>
      <c r="B26" s="71"/>
      <c r="C26" s="71"/>
      <c r="D26" s="71"/>
      <c r="E26" s="71"/>
      <c r="F26" s="71"/>
      <c r="G26" s="71"/>
      <c r="H26" s="71"/>
      <c r="I26" s="71"/>
      <c r="J26" s="71"/>
      <c r="K26" s="71"/>
      <c r="L26" s="71"/>
      <c r="M26" s="71"/>
      <c r="N26" s="71"/>
      <c r="O26" s="71"/>
      <c r="P26" s="71"/>
      <c r="Q26" s="71"/>
      <c r="R26" s="72"/>
    </row>
    <row r="27" spans="1:20" ht="34.5" customHeight="1" x14ac:dyDescent="0.25">
      <c r="A27" s="80" t="s">
        <v>92</v>
      </c>
      <c r="B27" s="78" t="s">
        <v>144</v>
      </c>
      <c r="C27" s="78"/>
      <c r="D27" s="78"/>
      <c r="E27" s="78"/>
      <c r="F27" s="78"/>
      <c r="G27" s="78"/>
      <c r="H27" s="78"/>
      <c r="I27" s="78"/>
      <c r="J27" s="78"/>
      <c r="K27" s="78"/>
      <c r="L27" s="78"/>
      <c r="M27" s="78"/>
      <c r="N27" s="78"/>
      <c r="O27" s="78"/>
      <c r="P27" s="78"/>
      <c r="Q27" s="78"/>
      <c r="R27" s="79"/>
    </row>
    <row r="28" spans="1:20" ht="34.5" customHeight="1" x14ac:dyDescent="0.25">
      <c r="A28" s="81"/>
      <c r="B28" s="8">
        <f t="shared" ref="B28:B34" si="4">E28</f>
        <v>8218.7999999999993</v>
      </c>
      <c r="C28" s="4">
        <v>0</v>
      </c>
      <c r="D28" s="4">
        <v>0</v>
      </c>
      <c r="E28" s="4">
        <f>E30+E32+E34</f>
        <v>8218.7999999999993</v>
      </c>
      <c r="F28" s="4">
        <v>0</v>
      </c>
      <c r="G28" s="4">
        <f t="shared" ref="G28:G34" si="5">H28+I28+J28+K28</f>
        <v>8191.4</v>
      </c>
      <c r="H28" s="4">
        <v>0</v>
      </c>
      <c r="I28" s="4">
        <v>0</v>
      </c>
      <c r="J28" s="4">
        <f>J30+J32+J34</f>
        <v>8191.4</v>
      </c>
      <c r="K28" s="4">
        <v>0</v>
      </c>
      <c r="L28" s="4">
        <f t="shared" ref="L28:L34" si="6">M28+N28+O28+P28</f>
        <v>762.3</v>
      </c>
      <c r="M28" s="4">
        <v>0</v>
      </c>
      <c r="N28" s="4">
        <v>0</v>
      </c>
      <c r="O28" s="64">
        <f>O30+O32+O34</f>
        <v>762.3</v>
      </c>
      <c r="P28" s="64">
        <v>0</v>
      </c>
      <c r="Q28" s="4">
        <f t="shared" ref="Q28:Q34" si="7">L28/B28*100</f>
        <v>9.275076653526062</v>
      </c>
      <c r="R28" s="4">
        <f t="shared" ref="R28:R34" si="8">J28/E28*100</f>
        <v>99.666617997761236</v>
      </c>
    </row>
    <row r="29" spans="1:20" ht="34.5" customHeight="1" x14ac:dyDescent="0.25">
      <c r="A29" s="81"/>
      <c r="B29" s="75" t="s">
        <v>140</v>
      </c>
      <c r="C29" s="76"/>
      <c r="D29" s="76"/>
      <c r="E29" s="76"/>
      <c r="F29" s="76"/>
      <c r="G29" s="76"/>
      <c r="H29" s="76"/>
      <c r="I29" s="76"/>
      <c r="J29" s="76"/>
      <c r="K29" s="76"/>
      <c r="L29" s="76"/>
      <c r="M29" s="76"/>
      <c r="N29" s="76"/>
      <c r="O29" s="76"/>
      <c r="P29" s="76"/>
      <c r="Q29" s="76"/>
      <c r="R29" s="77"/>
    </row>
    <row r="30" spans="1:20" ht="34.5" customHeight="1" x14ac:dyDescent="0.25">
      <c r="A30" s="81"/>
      <c r="B30" s="8">
        <f t="shared" si="4"/>
        <v>1785.2</v>
      </c>
      <c r="C30" s="5">
        <v>0</v>
      </c>
      <c r="D30" s="5">
        <v>0</v>
      </c>
      <c r="E30" s="5">
        <v>1785.2</v>
      </c>
      <c r="F30" s="5">
        <v>0</v>
      </c>
      <c r="G30" s="4">
        <f t="shared" si="5"/>
        <v>1785.2</v>
      </c>
      <c r="H30" s="5">
        <v>0</v>
      </c>
      <c r="I30" s="5">
        <v>0</v>
      </c>
      <c r="J30" s="5">
        <v>1785.2</v>
      </c>
      <c r="K30" s="5">
        <v>0</v>
      </c>
      <c r="L30" s="4">
        <f t="shared" si="6"/>
        <v>0</v>
      </c>
      <c r="M30" s="5">
        <v>0</v>
      </c>
      <c r="N30" s="5">
        <v>0</v>
      </c>
      <c r="O30" s="7">
        <v>0</v>
      </c>
      <c r="P30" s="7">
        <v>0</v>
      </c>
      <c r="Q30" s="4">
        <f t="shared" si="7"/>
        <v>0</v>
      </c>
      <c r="R30" s="4">
        <f t="shared" si="8"/>
        <v>100</v>
      </c>
    </row>
    <row r="31" spans="1:20" ht="34.5" customHeight="1" x14ac:dyDescent="0.25">
      <c r="A31" s="81"/>
      <c r="B31" s="83" t="s">
        <v>141</v>
      </c>
      <c r="C31" s="84"/>
      <c r="D31" s="84"/>
      <c r="E31" s="84"/>
      <c r="F31" s="84"/>
      <c r="G31" s="84"/>
      <c r="H31" s="84"/>
      <c r="I31" s="84"/>
      <c r="J31" s="84"/>
      <c r="K31" s="84"/>
      <c r="L31" s="84"/>
      <c r="M31" s="84"/>
      <c r="N31" s="84"/>
      <c r="O31" s="84"/>
      <c r="P31" s="84"/>
      <c r="Q31" s="84"/>
      <c r="R31" s="85"/>
    </row>
    <row r="32" spans="1:20" ht="34.5" customHeight="1" x14ac:dyDescent="0.25">
      <c r="A32" s="81"/>
      <c r="B32" s="8">
        <f t="shared" si="4"/>
        <v>5643.9</v>
      </c>
      <c r="C32" s="5">
        <v>0</v>
      </c>
      <c r="D32" s="5">
        <v>0</v>
      </c>
      <c r="E32" s="5">
        <v>5643.9</v>
      </c>
      <c r="F32" s="5">
        <v>0</v>
      </c>
      <c r="G32" s="4">
        <f t="shared" si="5"/>
        <v>5643.9</v>
      </c>
      <c r="H32" s="5">
        <v>0</v>
      </c>
      <c r="I32" s="5">
        <v>0</v>
      </c>
      <c r="J32" s="5">
        <v>5643.9</v>
      </c>
      <c r="K32" s="5">
        <v>0</v>
      </c>
      <c r="L32" s="4">
        <f t="shared" si="6"/>
        <v>0</v>
      </c>
      <c r="M32" s="5">
        <v>0</v>
      </c>
      <c r="N32" s="5">
        <v>0</v>
      </c>
      <c r="O32" s="7">
        <v>0</v>
      </c>
      <c r="P32" s="7">
        <v>0</v>
      </c>
      <c r="Q32" s="4">
        <f t="shared" si="7"/>
        <v>0</v>
      </c>
      <c r="R32" s="4">
        <f t="shared" si="8"/>
        <v>100</v>
      </c>
    </row>
    <row r="33" spans="1:18" ht="34.5" customHeight="1" x14ac:dyDescent="0.25">
      <c r="A33" s="81"/>
      <c r="B33" s="84" t="s">
        <v>142</v>
      </c>
      <c r="C33" s="84"/>
      <c r="D33" s="84"/>
      <c r="E33" s="84"/>
      <c r="F33" s="84"/>
      <c r="G33" s="84"/>
      <c r="H33" s="84"/>
      <c r="I33" s="84"/>
      <c r="J33" s="84"/>
      <c r="K33" s="84"/>
      <c r="L33" s="84"/>
      <c r="M33" s="84"/>
      <c r="N33" s="84"/>
      <c r="O33" s="84"/>
      <c r="P33" s="84"/>
      <c r="Q33" s="84"/>
      <c r="R33" s="85"/>
    </row>
    <row r="34" spans="1:18" ht="34.5" customHeight="1" x14ac:dyDescent="0.25">
      <c r="A34" s="82"/>
      <c r="B34" s="8">
        <f t="shared" si="4"/>
        <v>789.7</v>
      </c>
      <c r="C34" s="5">
        <v>0</v>
      </c>
      <c r="D34" s="5">
        <v>0</v>
      </c>
      <c r="E34" s="5">
        <v>789.7</v>
      </c>
      <c r="F34" s="5">
        <v>0</v>
      </c>
      <c r="G34" s="4">
        <f t="shared" si="5"/>
        <v>762.3</v>
      </c>
      <c r="H34" s="5">
        <v>0</v>
      </c>
      <c r="I34" s="5">
        <v>0</v>
      </c>
      <c r="J34" s="5">
        <v>762.3</v>
      </c>
      <c r="K34" s="5">
        <v>0</v>
      </c>
      <c r="L34" s="4">
        <f t="shared" si="6"/>
        <v>762.3</v>
      </c>
      <c r="M34" s="5">
        <v>0</v>
      </c>
      <c r="N34" s="5">
        <v>0</v>
      </c>
      <c r="O34" s="7">
        <v>762.3</v>
      </c>
      <c r="P34" s="7">
        <v>0</v>
      </c>
      <c r="Q34" s="4">
        <f t="shared" si="7"/>
        <v>96.530327972647839</v>
      </c>
      <c r="R34" s="4">
        <f t="shared" si="8"/>
        <v>96.530327972647839</v>
      </c>
    </row>
    <row r="35" spans="1:18" ht="29.25" customHeight="1" x14ac:dyDescent="0.25">
      <c r="A35" s="80" t="s">
        <v>117</v>
      </c>
      <c r="B35" s="78" t="s">
        <v>144</v>
      </c>
      <c r="C35" s="78"/>
      <c r="D35" s="78"/>
      <c r="E35" s="78"/>
      <c r="F35" s="78"/>
      <c r="G35" s="78"/>
      <c r="H35" s="78"/>
      <c r="I35" s="78"/>
      <c r="J35" s="78"/>
      <c r="K35" s="78"/>
      <c r="L35" s="78"/>
      <c r="M35" s="78"/>
      <c r="N35" s="78"/>
      <c r="O35" s="78"/>
      <c r="P35" s="78"/>
      <c r="Q35" s="78"/>
      <c r="R35" s="79"/>
    </row>
    <row r="36" spans="1:18" ht="29.25" customHeight="1" x14ac:dyDescent="0.25">
      <c r="A36" s="81"/>
      <c r="B36" s="8">
        <f t="shared" ref="B36:B40" si="9">E36</f>
        <v>3659.1</v>
      </c>
      <c r="C36" s="4">
        <v>0</v>
      </c>
      <c r="D36" s="4">
        <v>0</v>
      </c>
      <c r="E36" s="4">
        <f>E38+E40</f>
        <v>3659.1</v>
      </c>
      <c r="F36" s="4">
        <v>0</v>
      </c>
      <c r="G36" s="4">
        <f t="shared" ref="G36:G40" si="10">H36+I36+J36+K36</f>
        <v>737.7</v>
      </c>
      <c r="H36" s="4">
        <v>0</v>
      </c>
      <c r="I36" s="4">
        <v>0</v>
      </c>
      <c r="J36" s="4">
        <f>J38+J40</f>
        <v>737.7</v>
      </c>
      <c r="K36" s="4">
        <v>0</v>
      </c>
      <c r="L36" s="4">
        <f t="shared" ref="L36:L40" si="11">M36+N36+O36+P36</f>
        <v>0</v>
      </c>
      <c r="M36" s="4">
        <v>0</v>
      </c>
      <c r="N36" s="4">
        <v>0</v>
      </c>
      <c r="O36" s="64">
        <v>0</v>
      </c>
      <c r="P36" s="64">
        <v>0</v>
      </c>
      <c r="Q36" s="4">
        <f t="shared" ref="Q36:Q40" si="12">L36/B36*100</f>
        <v>0</v>
      </c>
      <c r="R36" s="4">
        <f t="shared" ref="R36:R40" si="13">J36/E36*100</f>
        <v>20.160695252931049</v>
      </c>
    </row>
    <row r="37" spans="1:18" ht="29.25" customHeight="1" x14ac:dyDescent="0.25">
      <c r="A37" s="81"/>
      <c r="B37" s="75" t="s">
        <v>140</v>
      </c>
      <c r="C37" s="76"/>
      <c r="D37" s="76"/>
      <c r="E37" s="76"/>
      <c r="F37" s="76"/>
      <c r="G37" s="76"/>
      <c r="H37" s="76"/>
      <c r="I37" s="76"/>
      <c r="J37" s="76"/>
      <c r="K37" s="76"/>
      <c r="L37" s="76"/>
      <c r="M37" s="76"/>
      <c r="N37" s="76"/>
      <c r="O37" s="76"/>
      <c r="P37" s="76"/>
      <c r="Q37" s="76"/>
      <c r="R37" s="77"/>
    </row>
    <row r="38" spans="1:18" ht="29.25" customHeight="1" x14ac:dyDescent="0.25">
      <c r="A38" s="81"/>
      <c r="B38" s="8">
        <f t="shared" si="9"/>
        <v>2459.1</v>
      </c>
      <c r="C38" s="5">
        <v>0</v>
      </c>
      <c r="D38" s="5">
        <v>0</v>
      </c>
      <c r="E38" s="5">
        <v>2459.1</v>
      </c>
      <c r="F38" s="5">
        <v>0</v>
      </c>
      <c r="G38" s="4">
        <f t="shared" si="10"/>
        <v>737.7</v>
      </c>
      <c r="H38" s="5">
        <v>0</v>
      </c>
      <c r="I38" s="5">
        <v>0</v>
      </c>
      <c r="J38" s="5">
        <v>737.7</v>
      </c>
      <c r="K38" s="5">
        <v>0</v>
      </c>
      <c r="L38" s="4">
        <f t="shared" si="11"/>
        <v>0</v>
      </c>
      <c r="M38" s="5">
        <v>0</v>
      </c>
      <c r="N38" s="5">
        <v>0</v>
      </c>
      <c r="O38" s="7">
        <v>0</v>
      </c>
      <c r="P38" s="7">
        <v>0</v>
      </c>
      <c r="Q38" s="4">
        <f t="shared" si="12"/>
        <v>0</v>
      </c>
      <c r="R38" s="4">
        <f t="shared" si="13"/>
        <v>29.998780041478597</v>
      </c>
    </row>
    <row r="39" spans="1:18" ht="29.25" customHeight="1" x14ac:dyDescent="0.25">
      <c r="A39" s="81"/>
      <c r="B39" s="75" t="s">
        <v>142</v>
      </c>
      <c r="C39" s="76"/>
      <c r="D39" s="76"/>
      <c r="E39" s="76"/>
      <c r="F39" s="76"/>
      <c r="G39" s="76"/>
      <c r="H39" s="76"/>
      <c r="I39" s="76"/>
      <c r="J39" s="76"/>
      <c r="K39" s="76"/>
      <c r="L39" s="76"/>
      <c r="M39" s="76"/>
      <c r="N39" s="76"/>
      <c r="O39" s="76"/>
      <c r="P39" s="76"/>
      <c r="Q39" s="76"/>
      <c r="R39" s="77"/>
    </row>
    <row r="40" spans="1:18" ht="29.25" customHeight="1" x14ac:dyDescent="0.25">
      <c r="A40" s="82"/>
      <c r="B40" s="8">
        <f t="shared" si="9"/>
        <v>1200</v>
      </c>
      <c r="C40" s="5">
        <v>0</v>
      </c>
      <c r="D40" s="5">
        <v>0</v>
      </c>
      <c r="E40" s="5">
        <v>1200</v>
      </c>
      <c r="F40" s="5">
        <v>0</v>
      </c>
      <c r="G40" s="4">
        <f t="shared" si="10"/>
        <v>0</v>
      </c>
      <c r="H40" s="5">
        <v>0</v>
      </c>
      <c r="I40" s="5">
        <v>0</v>
      </c>
      <c r="J40" s="5">
        <v>0</v>
      </c>
      <c r="K40" s="5">
        <v>0</v>
      </c>
      <c r="L40" s="4">
        <f t="shared" si="11"/>
        <v>0</v>
      </c>
      <c r="M40" s="5">
        <v>0</v>
      </c>
      <c r="N40" s="5">
        <v>0</v>
      </c>
      <c r="O40" s="7">
        <v>0</v>
      </c>
      <c r="P40" s="7">
        <v>0</v>
      </c>
      <c r="Q40" s="4">
        <f t="shared" si="12"/>
        <v>0</v>
      </c>
      <c r="R40" s="4">
        <f t="shared" si="13"/>
        <v>0</v>
      </c>
    </row>
    <row r="41" spans="1:18" ht="55.5" customHeight="1" x14ac:dyDescent="0.25">
      <c r="A41" s="6" t="s">
        <v>118</v>
      </c>
      <c r="B41" s="8">
        <f>E41+C41+D41+F41</f>
        <v>863</v>
      </c>
      <c r="C41" s="5">
        <v>0</v>
      </c>
      <c r="D41" s="5">
        <v>770</v>
      </c>
      <c r="E41" s="5">
        <v>93</v>
      </c>
      <c r="F41" s="5">
        <v>0</v>
      </c>
      <c r="G41" s="4">
        <f t="shared" ref="G41" si="14">H41+I41+J41+K41</f>
        <v>324</v>
      </c>
      <c r="H41" s="5">
        <v>0</v>
      </c>
      <c r="I41" s="5">
        <v>231</v>
      </c>
      <c r="J41" s="5">
        <v>93</v>
      </c>
      <c r="K41" s="5">
        <v>0</v>
      </c>
      <c r="L41" s="4">
        <f t="shared" ref="L41" si="15">M41+N41+O41+P41</f>
        <v>863</v>
      </c>
      <c r="M41" s="5">
        <v>0</v>
      </c>
      <c r="N41" s="5">
        <v>770</v>
      </c>
      <c r="O41" s="7">
        <v>93</v>
      </c>
      <c r="P41" s="7">
        <v>0</v>
      </c>
      <c r="Q41" s="4">
        <f t="shared" ref="Q41:Q67" si="16">L41/B41*100</f>
        <v>100</v>
      </c>
      <c r="R41" s="4">
        <f t="shared" ref="R41:R67" si="17">J41/E41*100</f>
        <v>100</v>
      </c>
    </row>
    <row r="42" spans="1:18" ht="31.5" customHeight="1" x14ac:dyDescent="0.25">
      <c r="A42" s="80" t="s">
        <v>145</v>
      </c>
      <c r="B42" s="78" t="s">
        <v>144</v>
      </c>
      <c r="C42" s="78"/>
      <c r="D42" s="78"/>
      <c r="E42" s="78"/>
      <c r="F42" s="78"/>
      <c r="G42" s="78"/>
      <c r="H42" s="78"/>
      <c r="I42" s="78"/>
      <c r="J42" s="78"/>
      <c r="K42" s="78"/>
      <c r="L42" s="78"/>
      <c r="M42" s="78"/>
      <c r="N42" s="78"/>
      <c r="O42" s="78"/>
      <c r="P42" s="78"/>
      <c r="Q42" s="78"/>
      <c r="R42" s="79"/>
    </row>
    <row r="43" spans="1:18" ht="29.25" customHeight="1" x14ac:dyDescent="0.25">
      <c r="A43" s="81"/>
      <c r="B43" s="8">
        <f t="shared" ref="B43:B45" si="18">E43+F43</f>
        <v>100</v>
      </c>
      <c r="C43" s="4">
        <v>0</v>
      </c>
      <c r="D43" s="4">
        <v>0</v>
      </c>
      <c r="E43" s="4">
        <f>E45</f>
        <v>100</v>
      </c>
      <c r="F43" s="4">
        <v>0</v>
      </c>
      <c r="G43" s="4">
        <f t="shared" ref="G43:G45" si="19">H43+I43+J43+K43</f>
        <v>47.8</v>
      </c>
      <c r="H43" s="4">
        <v>0</v>
      </c>
      <c r="I43" s="4">
        <v>0</v>
      </c>
      <c r="J43" s="4">
        <f>J45</f>
        <v>47.8</v>
      </c>
      <c r="K43" s="4">
        <v>0</v>
      </c>
      <c r="L43" s="4">
        <f t="shared" ref="L43:L45" si="20">M43+N43+O43+P43</f>
        <v>47.8</v>
      </c>
      <c r="M43" s="4">
        <v>0</v>
      </c>
      <c r="N43" s="4">
        <v>0</v>
      </c>
      <c r="O43" s="64">
        <f>O45</f>
        <v>47.8</v>
      </c>
      <c r="P43" s="64">
        <v>0</v>
      </c>
      <c r="Q43" s="4">
        <f t="shared" ref="Q43:Q47" si="21">L43/B43*100</f>
        <v>47.8</v>
      </c>
      <c r="R43" s="4">
        <f t="shared" ref="R43:R47" si="22">J43/E43*100</f>
        <v>47.8</v>
      </c>
    </row>
    <row r="44" spans="1:18" ht="36" customHeight="1" x14ac:dyDescent="0.25">
      <c r="A44" s="81"/>
      <c r="B44" s="75" t="s">
        <v>141</v>
      </c>
      <c r="C44" s="76"/>
      <c r="D44" s="76"/>
      <c r="E44" s="76"/>
      <c r="F44" s="76"/>
      <c r="G44" s="76"/>
      <c r="H44" s="76"/>
      <c r="I44" s="76"/>
      <c r="J44" s="76"/>
      <c r="K44" s="76"/>
      <c r="L44" s="76"/>
      <c r="M44" s="76"/>
      <c r="N44" s="76"/>
      <c r="O44" s="76"/>
      <c r="P44" s="76"/>
      <c r="Q44" s="76"/>
      <c r="R44" s="77"/>
    </row>
    <row r="45" spans="1:18" ht="24.75" customHeight="1" x14ac:dyDescent="0.25">
      <c r="A45" s="82"/>
      <c r="B45" s="8">
        <f t="shared" si="18"/>
        <v>100</v>
      </c>
      <c r="C45" s="5">
        <v>0</v>
      </c>
      <c r="D45" s="5">
        <v>0</v>
      </c>
      <c r="E45" s="5">
        <v>100</v>
      </c>
      <c r="F45" s="5">
        <v>0</v>
      </c>
      <c r="G45" s="4">
        <f t="shared" si="19"/>
        <v>47.8</v>
      </c>
      <c r="H45" s="5">
        <v>0</v>
      </c>
      <c r="I45" s="5">
        <v>0</v>
      </c>
      <c r="J45" s="5">
        <v>47.8</v>
      </c>
      <c r="K45" s="5">
        <v>0</v>
      </c>
      <c r="L45" s="4">
        <f t="shared" si="20"/>
        <v>47.8</v>
      </c>
      <c r="M45" s="5">
        <v>0</v>
      </c>
      <c r="N45" s="5">
        <v>0</v>
      </c>
      <c r="O45" s="7">
        <v>47.8</v>
      </c>
      <c r="P45" s="7">
        <v>0</v>
      </c>
      <c r="Q45" s="4">
        <f t="shared" si="21"/>
        <v>47.8</v>
      </c>
      <c r="R45" s="4">
        <f t="shared" si="22"/>
        <v>47.8</v>
      </c>
    </row>
    <row r="46" spans="1:18" ht="117" customHeight="1" x14ac:dyDescent="0.25">
      <c r="A46" s="69" t="s">
        <v>146</v>
      </c>
      <c r="B46" s="8">
        <f>C46+D46+E46</f>
        <v>1501</v>
      </c>
      <c r="C46" s="5">
        <v>0</v>
      </c>
      <c r="D46" s="5">
        <v>0</v>
      </c>
      <c r="E46" s="5">
        <v>1501</v>
      </c>
      <c r="F46" s="5">
        <v>0</v>
      </c>
      <c r="G46" s="4">
        <f>H46+I46+J46</f>
        <v>797</v>
      </c>
      <c r="H46" s="5">
        <v>0</v>
      </c>
      <c r="I46" s="5">
        <v>0</v>
      </c>
      <c r="J46" s="5">
        <v>797</v>
      </c>
      <c r="K46" s="5">
        <v>0</v>
      </c>
      <c r="L46" s="4">
        <f>M46+N46+O46</f>
        <v>797</v>
      </c>
      <c r="M46" s="5">
        <v>0</v>
      </c>
      <c r="N46" s="5">
        <v>0</v>
      </c>
      <c r="O46" s="7">
        <v>797</v>
      </c>
      <c r="P46" s="7">
        <v>0</v>
      </c>
      <c r="Q46" s="4">
        <f t="shared" si="21"/>
        <v>53.097934710193208</v>
      </c>
      <c r="R46" s="4">
        <f t="shared" si="22"/>
        <v>53.097934710193208</v>
      </c>
    </row>
    <row r="47" spans="1:18" ht="60.75" customHeight="1" x14ac:dyDescent="0.25">
      <c r="A47" s="69" t="s">
        <v>147</v>
      </c>
      <c r="B47" s="8">
        <f>C47+D47+E47</f>
        <v>199.6</v>
      </c>
      <c r="C47" s="5">
        <v>0</v>
      </c>
      <c r="D47" s="5">
        <v>0</v>
      </c>
      <c r="E47" s="5">
        <v>199.6</v>
      </c>
      <c r="F47" s="5">
        <v>0</v>
      </c>
      <c r="G47" s="4">
        <f>H47+I47+J47</f>
        <v>110</v>
      </c>
      <c r="H47" s="5">
        <v>0</v>
      </c>
      <c r="I47" s="5">
        <v>0</v>
      </c>
      <c r="J47" s="5">
        <v>110</v>
      </c>
      <c r="K47" s="5">
        <v>0</v>
      </c>
      <c r="L47" s="4">
        <f>M47+O47</f>
        <v>110</v>
      </c>
      <c r="M47" s="5">
        <v>0</v>
      </c>
      <c r="N47" s="5">
        <v>0</v>
      </c>
      <c r="O47" s="7">
        <v>110</v>
      </c>
      <c r="P47" s="7">
        <v>0</v>
      </c>
      <c r="Q47" s="4">
        <f t="shared" si="21"/>
        <v>55.110220440881761</v>
      </c>
      <c r="R47" s="4">
        <f t="shared" si="22"/>
        <v>55.110220440881761</v>
      </c>
    </row>
    <row r="48" spans="1:18" ht="56.25" customHeight="1" x14ac:dyDescent="0.25">
      <c r="A48" s="6" t="s">
        <v>148</v>
      </c>
      <c r="B48" s="8">
        <f>E48+F48+D48</f>
        <v>1223.9000000000001</v>
      </c>
      <c r="C48" s="5">
        <v>0</v>
      </c>
      <c r="D48" s="5">
        <v>800</v>
      </c>
      <c r="E48" s="5">
        <v>96</v>
      </c>
      <c r="F48" s="5">
        <v>327.9</v>
      </c>
      <c r="G48" s="4">
        <f>H48+I48+J48+K48</f>
        <v>423.9</v>
      </c>
      <c r="H48" s="5">
        <v>0</v>
      </c>
      <c r="I48" s="5">
        <v>0</v>
      </c>
      <c r="J48" s="5">
        <v>96</v>
      </c>
      <c r="K48" s="5">
        <v>327.9</v>
      </c>
      <c r="L48" s="4">
        <f>M48+N48+O48+P48</f>
        <v>1223.9000000000001</v>
      </c>
      <c r="M48" s="5">
        <v>0</v>
      </c>
      <c r="N48" s="5">
        <v>800</v>
      </c>
      <c r="O48" s="7">
        <v>96</v>
      </c>
      <c r="P48" s="7">
        <v>327.9</v>
      </c>
      <c r="Q48" s="4">
        <f t="shared" si="16"/>
        <v>100</v>
      </c>
      <c r="R48" s="4">
        <f t="shared" si="17"/>
        <v>100</v>
      </c>
    </row>
    <row r="49" spans="1:18" ht="38.25" customHeight="1" x14ac:dyDescent="0.25">
      <c r="A49" s="6" t="s">
        <v>149</v>
      </c>
      <c r="B49" s="8">
        <f>C49+D49+E49+F49</f>
        <v>275</v>
      </c>
      <c r="C49" s="5">
        <v>0</v>
      </c>
      <c r="D49" s="5">
        <v>0</v>
      </c>
      <c r="E49" s="5">
        <v>275</v>
      </c>
      <c r="F49" s="5">
        <v>0</v>
      </c>
      <c r="G49" s="4">
        <f>H49+I49+J49+K49</f>
        <v>275</v>
      </c>
      <c r="H49" s="5">
        <v>0</v>
      </c>
      <c r="I49" s="5">
        <v>0</v>
      </c>
      <c r="J49" s="5">
        <v>275</v>
      </c>
      <c r="K49" s="5">
        <v>0</v>
      </c>
      <c r="L49" s="4">
        <f>M49+N49+O49+P49</f>
        <v>275</v>
      </c>
      <c r="M49" s="5">
        <v>0</v>
      </c>
      <c r="N49" s="5">
        <v>0</v>
      </c>
      <c r="O49" s="7">
        <v>275</v>
      </c>
      <c r="P49" s="7">
        <v>0</v>
      </c>
      <c r="Q49" s="4">
        <f t="shared" si="16"/>
        <v>100</v>
      </c>
      <c r="R49" s="4">
        <f t="shared" si="17"/>
        <v>100</v>
      </c>
    </row>
    <row r="50" spans="1:18" ht="92.25" customHeight="1" x14ac:dyDescent="0.25">
      <c r="A50" s="9" t="s">
        <v>32</v>
      </c>
      <c r="B50" s="8">
        <f>C50+D50+E50+F50</f>
        <v>80820.799999999988</v>
      </c>
      <c r="C50" s="8">
        <f>SUM(C19:C49)</f>
        <v>0</v>
      </c>
      <c r="D50" s="8">
        <f>SUM(D19:D49)</f>
        <v>1570</v>
      </c>
      <c r="E50" s="8">
        <f>E19+E28+E36+E41+E43+E46+E47+E48+E49</f>
        <v>39822.699999999997</v>
      </c>
      <c r="F50" s="8">
        <f>F19+F28+F36+F41+F43+F46+F47+F48+F49</f>
        <v>39428.1</v>
      </c>
      <c r="G50" s="8">
        <f>I50+J50+K50</f>
        <v>45592.7</v>
      </c>
      <c r="H50" s="8">
        <f>SUM(H19:H49)</f>
        <v>0</v>
      </c>
      <c r="I50" s="8">
        <f>SUM(I19:I49)</f>
        <v>231</v>
      </c>
      <c r="J50" s="8">
        <f>J19+J28+J36+J41+J43+J46+J47+J48+J49</f>
        <v>26292.1</v>
      </c>
      <c r="K50" s="8">
        <f>K19+K28+K36+K41+K43+K46+K47+K48+K49</f>
        <v>19069.600000000002</v>
      </c>
      <c r="L50" s="8">
        <f>N50+O50+P50</f>
        <v>38970.899999999994</v>
      </c>
      <c r="M50" s="8">
        <f>SUM(M19:M49)</f>
        <v>0</v>
      </c>
      <c r="N50" s="8">
        <f>SUM(N19:N49)</f>
        <v>1570</v>
      </c>
      <c r="O50" s="8">
        <f>O19+O28+O36+O41+O43+O46+O47+O48+O49</f>
        <v>18123.899999999998</v>
      </c>
      <c r="P50" s="8">
        <f>P19+P28+P36+P41+P43+P46+P47+P48+P49</f>
        <v>19277</v>
      </c>
      <c r="Q50" s="4">
        <f t="shared" si="16"/>
        <v>48.218899095282403</v>
      </c>
      <c r="R50" s="4">
        <f t="shared" si="17"/>
        <v>66.022896488686101</v>
      </c>
    </row>
    <row r="51" spans="1:18" ht="26.25" customHeight="1" x14ac:dyDescent="0.25">
      <c r="A51" s="86" t="s">
        <v>39</v>
      </c>
      <c r="B51" s="87"/>
      <c r="C51" s="87"/>
      <c r="D51" s="87"/>
      <c r="E51" s="87"/>
      <c r="F51" s="87"/>
      <c r="G51" s="87"/>
      <c r="H51" s="87"/>
      <c r="I51" s="87"/>
      <c r="J51" s="87"/>
      <c r="K51" s="87"/>
      <c r="L51" s="87"/>
      <c r="M51" s="87"/>
      <c r="N51" s="87"/>
      <c r="O51" s="87"/>
      <c r="P51" s="87"/>
      <c r="Q51" s="87"/>
      <c r="R51" s="88"/>
    </row>
    <row r="52" spans="1:18" ht="124.5" customHeight="1" x14ac:dyDescent="0.25">
      <c r="A52" s="6" t="s">
        <v>84</v>
      </c>
      <c r="B52" s="8">
        <f>E52+F52+C52+D52</f>
        <v>18937.5</v>
      </c>
      <c r="C52" s="5">
        <v>0</v>
      </c>
      <c r="D52" s="5">
        <v>0</v>
      </c>
      <c r="E52" s="5">
        <v>11019.2</v>
      </c>
      <c r="F52" s="5">
        <v>7918.3</v>
      </c>
      <c r="G52" s="4">
        <f>H52+I52+J52+K52</f>
        <v>13113</v>
      </c>
      <c r="H52" s="5">
        <v>0</v>
      </c>
      <c r="I52" s="5">
        <v>0</v>
      </c>
      <c r="J52" s="5">
        <v>7686.8</v>
      </c>
      <c r="K52" s="5">
        <v>5426.2</v>
      </c>
      <c r="L52" s="4">
        <f>M52+N52+O52+P52</f>
        <v>11841.8</v>
      </c>
      <c r="M52" s="5">
        <v>0</v>
      </c>
      <c r="N52" s="5">
        <v>0</v>
      </c>
      <c r="O52" s="7">
        <v>6447.6</v>
      </c>
      <c r="P52" s="7">
        <f>5394.2</f>
        <v>5394.2</v>
      </c>
      <c r="Q52" s="4">
        <f t="shared" si="16"/>
        <v>62.530957095709574</v>
      </c>
      <c r="R52" s="4">
        <f t="shared" si="17"/>
        <v>69.758240162625228</v>
      </c>
    </row>
    <row r="53" spans="1:18" ht="109.5" customHeight="1" x14ac:dyDescent="0.25">
      <c r="A53" s="6" t="s">
        <v>85</v>
      </c>
      <c r="B53" s="8">
        <f>C53+D53+E53+F53</f>
        <v>16403.099999999999</v>
      </c>
      <c r="C53" s="5">
        <f>C54+C55</f>
        <v>13756.3</v>
      </c>
      <c r="D53" s="5">
        <f>D54+D55</f>
        <v>1875.9</v>
      </c>
      <c r="E53" s="5">
        <f>E54+E55</f>
        <v>770.9</v>
      </c>
      <c r="F53" s="5">
        <v>0</v>
      </c>
      <c r="G53" s="4">
        <f>H53+I53+J53+K53</f>
        <v>15513.100000000002</v>
      </c>
      <c r="H53" s="5">
        <f>H54+H55</f>
        <v>13009.900000000001</v>
      </c>
      <c r="I53" s="5">
        <f t="shared" ref="I53:J53" si="23">I54+I55</f>
        <v>1774.1</v>
      </c>
      <c r="J53" s="5">
        <f t="shared" si="23"/>
        <v>729.1</v>
      </c>
      <c r="K53" s="5">
        <f>K54+K55</f>
        <v>0</v>
      </c>
      <c r="L53" s="4">
        <f t="shared" ref="L53:L62" si="24">M53+N53+O53+P53</f>
        <v>14768.900000000001</v>
      </c>
      <c r="M53" s="7">
        <f>M54+M55</f>
        <v>12385.7</v>
      </c>
      <c r="N53" s="7">
        <f>N54+N55</f>
        <v>1689</v>
      </c>
      <c r="O53" s="7">
        <f>O54+O55</f>
        <v>694.2</v>
      </c>
      <c r="P53" s="7">
        <f>P54+P55</f>
        <v>0</v>
      </c>
      <c r="Q53" s="4">
        <f t="shared" si="16"/>
        <v>90.037249056580777</v>
      </c>
      <c r="R53" s="4">
        <f t="shared" si="17"/>
        <v>94.577766247243488</v>
      </c>
    </row>
    <row r="54" spans="1:18" ht="57.75" customHeight="1" x14ac:dyDescent="0.25">
      <c r="A54" s="6" t="s">
        <v>86</v>
      </c>
      <c r="B54" s="8">
        <f>C54+D54+E54</f>
        <v>8201.5</v>
      </c>
      <c r="C54" s="5">
        <v>6878.2</v>
      </c>
      <c r="D54" s="5">
        <f>937.9</f>
        <v>937.9</v>
      </c>
      <c r="E54" s="5">
        <v>385.4</v>
      </c>
      <c r="F54" s="5">
        <v>0</v>
      </c>
      <c r="G54" s="4">
        <f t="shared" ref="G54:G55" si="25">H54+I54+J54+K54</f>
        <v>7311.5000000000009</v>
      </c>
      <c r="H54" s="5">
        <v>6131.8</v>
      </c>
      <c r="I54" s="5">
        <v>836.1</v>
      </c>
      <c r="J54" s="5">
        <v>343.6</v>
      </c>
      <c r="K54" s="5">
        <v>0</v>
      </c>
      <c r="L54" s="4">
        <f t="shared" si="24"/>
        <v>6567.3</v>
      </c>
      <c r="M54" s="7">
        <v>5507.6</v>
      </c>
      <c r="N54" s="7">
        <v>751</v>
      </c>
      <c r="O54" s="7">
        <v>308.7</v>
      </c>
      <c r="P54" s="7">
        <v>0</v>
      </c>
      <c r="Q54" s="4">
        <f t="shared" si="16"/>
        <v>80.074376638419807</v>
      </c>
      <c r="R54" s="4">
        <f t="shared" si="17"/>
        <v>89.154125583809048</v>
      </c>
    </row>
    <row r="55" spans="1:18" ht="233.25" customHeight="1" x14ac:dyDescent="0.25">
      <c r="A55" s="24" t="s">
        <v>87</v>
      </c>
      <c r="B55" s="8">
        <f>C55+D55+E55</f>
        <v>8201.6</v>
      </c>
      <c r="C55" s="5">
        <v>6878.1</v>
      </c>
      <c r="D55" s="5">
        <v>938</v>
      </c>
      <c r="E55" s="5">
        <v>385.5</v>
      </c>
      <c r="F55" s="5">
        <v>0</v>
      </c>
      <c r="G55" s="4">
        <f t="shared" si="25"/>
        <v>8201.6</v>
      </c>
      <c r="H55" s="5">
        <v>6878.1</v>
      </c>
      <c r="I55" s="5">
        <v>938</v>
      </c>
      <c r="J55" s="5">
        <v>385.5</v>
      </c>
      <c r="K55" s="5">
        <v>0</v>
      </c>
      <c r="L55" s="4">
        <f t="shared" si="24"/>
        <v>8201.6</v>
      </c>
      <c r="M55" s="7">
        <v>6878.1</v>
      </c>
      <c r="N55" s="7">
        <v>938</v>
      </c>
      <c r="O55" s="7">
        <v>385.5</v>
      </c>
      <c r="P55" s="7">
        <v>0</v>
      </c>
      <c r="Q55" s="4">
        <f t="shared" si="16"/>
        <v>100</v>
      </c>
      <c r="R55" s="4">
        <f t="shared" si="17"/>
        <v>100</v>
      </c>
    </row>
    <row r="56" spans="1:18" ht="34.15" customHeight="1" x14ac:dyDescent="0.25">
      <c r="A56" s="24" t="s">
        <v>131</v>
      </c>
      <c r="B56" s="8">
        <f>C56+D56+E56+F56</f>
        <v>4114.5</v>
      </c>
      <c r="C56" s="5">
        <v>0</v>
      </c>
      <c r="D56" s="5">
        <v>0</v>
      </c>
      <c r="E56" s="5">
        <v>4114.5</v>
      </c>
      <c r="F56" s="5">
        <f>1840.9-1840.9</f>
        <v>0</v>
      </c>
      <c r="G56" s="4">
        <f>H56+I56+J56+K56</f>
        <v>4114.5</v>
      </c>
      <c r="H56" s="5">
        <v>0</v>
      </c>
      <c r="I56" s="5">
        <v>0</v>
      </c>
      <c r="J56" s="5">
        <v>4114.5</v>
      </c>
      <c r="K56" s="5">
        <v>0</v>
      </c>
      <c r="L56" s="4">
        <f>M56+N56+O56+P56</f>
        <v>0</v>
      </c>
      <c r="M56" s="7">
        <v>0</v>
      </c>
      <c r="N56" s="7">
        <v>0</v>
      </c>
      <c r="O56" s="7">
        <v>0</v>
      </c>
      <c r="P56" s="7">
        <v>0</v>
      </c>
      <c r="Q56" s="4">
        <f t="shared" si="16"/>
        <v>0</v>
      </c>
      <c r="R56" s="4">
        <f t="shared" si="17"/>
        <v>100</v>
      </c>
    </row>
    <row r="57" spans="1:18" ht="111" customHeight="1" x14ac:dyDescent="0.25">
      <c r="A57" s="24" t="s">
        <v>132</v>
      </c>
      <c r="B57" s="8">
        <f>C57+D57+E57+F57</f>
        <v>150</v>
      </c>
      <c r="C57" s="5">
        <v>0</v>
      </c>
      <c r="D57" s="5">
        <v>0</v>
      </c>
      <c r="E57" s="5">
        <v>150</v>
      </c>
      <c r="F57" s="5">
        <f>1840.9-1840.9</f>
        <v>0</v>
      </c>
      <c r="G57" s="4">
        <f>H57+I57+J57+K57</f>
        <v>97.7</v>
      </c>
      <c r="H57" s="5">
        <v>0</v>
      </c>
      <c r="I57" s="5">
        <v>0</v>
      </c>
      <c r="J57" s="5">
        <v>97.7</v>
      </c>
      <c r="K57" s="5">
        <v>0</v>
      </c>
      <c r="L57" s="4">
        <f>M57+N57+O57+P57</f>
        <v>97.7</v>
      </c>
      <c r="M57" s="7">
        <v>0</v>
      </c>
      <c r="N57" s="7">
        <v>0</v>
      </c>
      <c r="O57" s="7">
        <v>97.7</v>
      </c>
      <c r="P57" s="7">
        <v>0</v>
      </c>
      <c r="Q57" s="4">
        <f t="shared" si="16"/>
        <v>65.133333333333326</v>
      </c>
      <c r="R57" s="4">
        <f t="shared" si="17"/>
        <v>65.133333333333326</v>
      </c>
    </row>
    <row r="58" spans="1:18" ht="57.75" customHeight="1" x14ac:dyDescent="0.25">
      <c r="A58" s="9" t="s">
        <v>33</v>
      </c>
      <c r="B58" s="8">
        <f>C58+D58+E58+F58</f>
        <v>39605.1</v>
      </c>
      <c r="C58" s="4">
        <f>C52+C53+C56+C57</f>
        <v>13756.3</v>
      </c>
      <c r="D58" s="4">
        <f>D52+D53+D56+D57</f>
        <v>1875.9</v>
      </c>
      <c r="E58" s="4">
        <f>E52+E53+E56+E57</f>
        <v>16054.6</v>
      </c>
      <c r="F58" s="4">
        <f>F52+F53+F56+F57</f>
        <v>7918.3</v>
      </c>
      <c r="G58" s="4">
        <f>H58+I58+J58+K58</f>
        <v>32838.300000000003</v>
      </c>
      <c r="H58" s="4">
        <f>H52+H54+H55+H57</f>
        <v>13009.900000000001</v>
      </c>
      <c r="I58" s="4">
        <f>I52+I54+I55+I57</f>
        <v>1774.1</v>
      </c>
      <c r="J58" s="4">
        <f>J52+J54+J55+J57+J56</f>
        <v>12628.100000000002</v>
      </c>
      <c r="K58" s="4">
        <f>K52+K54+K55+K57</f>
        <v>5426.2</v>
      </c>
      <c r="L58" s="4">
        <f>M58+N58+O58+P58</f>
        <v>26708.400000000001</v>
      </c>
      <c r="M58" s="4">
        <f>M52+M54+M55+M56+M57</f>
        <v>12385.7</v>
      </c>
      <c r="N58" s="4">
        <f t="shared" ref="N58:P58" si="26">N52+N54+N55+N56+N57</f>
        <v>1689</v>
      </c>
      <c r="O58" s="4">
        <f t="shared" si="26"/>
        <v>7239.5</v>
      </c>
      <c r="P58" s="4">
        <f t="shared" si="26"/>
        <v>5394.2</v>
      </c>
      <c r="Q58" s="4">
        <f>L58/B58*100</f>
        <v>67.436769506957432</v>
      </c>
      <c r="R58" s="4">
        <f t="shared" si="17"/>
        <v>78.657207280156484</v>
      </c>
    </row>
    <row r="59" spans="1:18" ht="24" customHeight="1" x14ac:dyDescent="0.25">
      <c r="A59" s="86" t="s">
        <v>37</v>
      </c>
      <c r="B59" s="87"/>
      <c r="C59" s="87"/>
      <c r="D59" s="87"/>
      <c r="E59" s="87"/>
      <c r="F59" s="87"/>
      <c r="G59" s="87"/>
      <c r="H59" s="87"/>
      <c r="I59" s="87"/>
      <c r="J59" s="87"/>
      <c r="K59" s="87"/>
      <c r="L59" s="87"/>
      <c r="M59" s="87"/>
      <c r="N59" s="87"/>
      <c r="O59" s="87"/>
      <c r="P59" s="87"/>
      <c r="Q59" s="87"/>
      <c r="R59" s="88"/>
    </row>
    <row r="60" spans="1:18" ht="71.25" customHeight="1" x14ac:dyDescent="0.25">
      <c r="A60" s="6" t="s">
        <v>88</v>
      </c>
      <c r="B60" s="8">
        <f>C60+D60+E60+F60</f>
        <v>16993.8</v>
      </c>
      <c r="C60" s="5">
        <v>0</v>
      </c>
      <c r="D60" s="5">
        <v>6000</v>
      </c>
      <c r="E60" s="5">
        <f>10993.8</f>
        <v>10993.8</v>
      </c>
      <c r="F60" s="5">
        <v>0</v>
      </c>
      <c r="G60" s="4">
        <f>H60+I60+J60+K60</f>
        <v>10238.9</v>
      </c>
      <c r="H60" s="5">
        <v>0</v>
      </c>
      <c r="I60" s="5">
        <v>2996.2</v>
      </c>
      <c r="J60" s="5">
        <f>7242.7</f>
        <v>7242.7</v>
      </c>
      <c r="K60" s="5">
        <v>0</v>
      </c>
      <c r="L60" s="4">
        <f t="shared" si="24"/>
        <v>10525.099999999999</v>
      </c>
      <c r="M60" s="5">
        <v>0</v>
      </c>
      <c r="N60" s="5">
        <v>2996.2</v>
      </c>
      <c r="O60" s="7">
        <v>7528.9</v>
      </c>
      <c r="P60" s="7">
        <v>0</v>
      </c>
      <c r="Q60" s="4">
        <f t="shared" si="16"/>
        <v>61.934940978474494</v>
      </c>
      <c r="R60" s="4">
        <f t="shared" si="17"/>
        <v>65.879859557204981</v>
      </c>
    </row>
    <row r="61" spans="1:18" ht="39.75" hidden="1" customHeight="1" x14ac:dyDescent="0.25">
      <c r="A61" s="6" t="s">
        <v>143</v>
      </c>
      <c r="B61" s="8">
        <f>C61+D61+E61+F61</f>
        <v>896</v>
      </c>
      <c r="C61" s="5">
        <v>0</v>
      </c>
      <c r="D61" s="5">
        <v>800</v>
      </c>
      <c r="E61" s="5">
        <v>96</v>
      </c>
      <c r="F61" s="5">
        <v>0</v>
      </c>
      <c r="G61" s="4">
        <f>H61+I61+J61+K61</f>
        <v>0</v>
      </c>
      <c r="H61" s="5">
        <v>0</v>
      </c>
      <c r="I61" s="5">
        <v>0</v>
      </c>
      <c r="J61" s="5">
        <v>0</v>
      </c>
      <c r="K61" s="5">
        <v>0</v>
      </c>
      <c r="L61" s="4">
        <f t="shared" ref="L61" si="27">M61+N61+O61+P61</f>
        <v>0</v>
      </c>
      <c r="M61" s="5">
        <v>0</v>
      </c>
      <c r="N61" s="5">
        <v>0</v>
      </c>
      <c r="O61" s="7">
        <v>0</v>
      </c>
      <c r="P61" s="7">
        <v>0</v>
      </c>
      <c r="Q61" s="4">
        <f t="shared" ref="Q61" si="28">L61/B61*100</f>
        <v>0</v>
      </c>
      <c r="R61" s="4">
        <f t="shared" ref="R61" si="29">J61/E61*100</f>
        <v>0</v>
      </c>
    </row>
    <row r="62" spans="1:18" ht="104.25" customHeight="1" x14ac:dyDescent="0.25">
      <c r="A62" s="6" t="s">
        <v>150</v>
      </c>
      <c r="B62" s="8">
        <f>C62+D62+E62+F62</f>
        <v>896</v>
      </c>
      <c r="C62" s="5">
        <v>0</v>
      </c>
      <c r="D62" s="5">
        <v>800</v>
      </c>
      <c r="E62" s="5">
        <v>96</v>
      </c>
      <c r="F62" s="5">
        <v>0</v>
      </c>
      <c r="G62" s="4">
        <f>H62+I62+J62+K62</f>
        <v>0</v>
      </c>
      <c r="H62" s="5">
        <v>0</v>
      </c>
      <c r="I62" s="5">
        <v>0</v>
      </c>
      <c r="J62" s="5">
        <v>0</v>
      </c>
      <c r="K62" s="5">
        <v>0</v>
      </c>
      <c r="L62" s="4">
        <f t="shared" si="24"/>
        <v>0</v>
      </c>
      <c r="M62" s="5">
        <v>0</v>
      </c>
      <c r="N62" s="5">
        <v>0</v>
      </c>
      <c r="O62" s="7">
        <v>0</v>
      </c>
      <c r="P62" s="7">
        <v>0</v>
      </c>
      <c r="Q62" s="4">
        <f t="shared" si="16"/>
        <v>0</v>
      </c>
      <c r="R62" s="4">
        <f t="shared" si="17"/>
        <v>0</v>
      </c>
    </row>
    <row r="63" spans="1:18" ht="96" customHeight="1" x14ac:dyDescent="0.25">
      <c r="A63" s="9" t="s">
        <v>34</v>
      </c>
      <c r="B63" s="8">
        <f>C63+D63+E63</f>
        <v>17889.8</v>
      </c>
      <c r="C63" s="4">
        <f t="shared" ref="C63:F63" si="30">C60</f>
        <v>0</v>
      </c>
      <c r="D63" s="4">
        <f>D60+D62</f>
        <v>6800</v>
      </c>
      <c r="E63" s="4">
        <f>E60+E62</f>
        <v>11089.8</v>
      </c>
      <c r="F63" s="4">
        <f t="shared" si="30"/>
        <v>0</v>
      </c>
      <c r="G63" s="4">
        <f>G60+G62</f>
        <v>10238.9</v>
      </c>
      <c r="H63" s="4">
        <f t="shared" ref="H63:J63" si="31">H60+H62</f>
        <v>0</v>
      </c>
      <c r="I63" s="4">
        <f t="shared" si="31"/>
        <v>2996.2</v>
      </c>
      <c r="J63" s="4">
        <f t="shared" si="31"/>
        <v>7242.7</v>
      </c>
      <c r="K63" s="4">
        <f>K60+K62</f>
        <v>0</v>
      </c>
      <c r="L63" s="4">
        <f>L60+L62</f>
        <v>10525.099999999999</v>
      </c>
      <c r="M63" s="4">
        <f t="shared" ref="M63:P63" si="32">M60+M62</f>
        <v>0</v>
      </c>
      <c r="N63" s="4">
        <f t="shared" si="32"/>
        <v>2996.2</v>
      </c>
      <c r="O63" s="4">
        <f t="shared" si="32"/>
        <v>7528.9</v>
      </c>
      <c r="P63" s="4">
        <f t="shared" si="32"/>
        <v>0</v>
      </c>
      <c r="Q63" s="4">
        <f t="shared" si="16"/>
        <v>58.83296627128307</v>
      </c>
      <c r="R63" s="4">
        <f t="shared" si="17"/>
        <v>65.309563743259574</v>
      </c>
    </row>
    <row r="64" spans="1:18" ht="22.5" customHeight="1" x14ac:dyDescent="0.25">
      <c r="A64" s="86" t="s">
        <v>73</v>
      </c>
      <c r="B64" s="87"/>
      <c r="C64" s="87"/>
      <c r="D64" s="87"/>
      <c r="E64" s="87"/>
      <c r="F64" s="87"/>
      <c r="G64" s="87"/>
      <c r="H64" s="87"/>
      <c r="I64" s="87"/>
      <c r="J64" s="87"/>
      <c r="K64" s="87"/>
      <c r="L64" s="87"/>
      <c r="M64" s="87"/>
      <c r="N64" s="87"/>
      <c r="O64" s="87"/>
      <c r="P64" s="87"/>
      <c r="Q64" s="87"/>
      <c r="R64" s="88"/>
    </row>
    <row r="65" spans="1:19" ht="89.25" customHeight="1" x14ac:dyDescent="0.25">
      <c r="A65" s="6" t="s">
        <v>89</v>
      </c>
      <c r="B65" s="8">
        <f>D65+E65</f>
        <v>29776.9</v>
      </c>
      <c r="C65" s="5">
        <v>0</v>
      </c>
      <c r="D65" s="5">
        <v>18000</v>
      </c>
      <c r="E65" s="5">
        <v>11776.9</v>
      </c>
      <c r="F65" s="5">
        <v>0</v>
      </c>
      <c r="G65" s="4">
        <f>H65+I65+J65+K65</f>
        <v>16088.7</v>
      </c>
      <c r="H65" s="5">
        <v>0</v>
      </c>
      <c r="I65" s="5">
        <v>9707.1</v>
      </c>
      <c r="J65" s="5">
        <v>6381.6</v>
      </c>
      <c r="K65" s="5">
        <v>0</v>
      </c>
      <c r="L65" s="4">
        <f>M65+N65+O65+P65</f>
        <v>16639.8</v>
      </c>
      <c r="M65" s="5">
        <v>0</v>
      </c>
      <c r="N65" s="5">
        <v>9707.1</v>
      </c>
      <c r="O65" s="7">
        <v>6932.7</v>
      </c>
      <c r="P65" s="7">
        <v>0</v>
      </c>
      <c r="Q65" s="4">
        <f t="shared" si="16"/>
        <v>55.881572628446875</v>
      </c>
      <c r="R65" s="4">
        <f t="shared" si="17"/>
        <v>54.18743472390868</v>
      </c>
    </row>
    <row r="66" spans="1:19" ht="90" customHeight="1" x14ac:dyDescent="0.25">
      <c r="A66" s="9" t="s">
        <v>35</v>
      </c>
      <c r="B66" s="8">
        <f>SUM(B65)</f>
        <v>29776.9</v>
      </c>
      <c r="C66" s="4">
        <f>C65</f>
        <v>0</v>
      </c>
      <c r="D66" s="4">
        <f>D65</f>
        <v>18000</v>
      </c>
      <c r="E66" s="4">
        <f>E65</f>
        <v>11776.9</v>
      </c>
      <c r="F66" s="4">
        <f>F65</f>
        <v>0</v>
      </c>
      <c r="G66" s="4">
        <f>H66+I66+J66+K66</f>
        <v>16088.7</v>
      </c>
      <c r="H66" s="5">
        <v>0</v>
      </c>
      <c r="I66" s="4">
        <f>I65</f>
        <v>9707.1</v>
      </c>
      <c r="J66" s="4">
        <f>J65</f>
        <v>6381.6</v>
      </c>
      <c r="K66" s="4">
        <v>0</v>
      </c>
      <c r="L66" s="4">
        <f>M66+N66+O66+P66</f>
        <v>16639.8</v>
      </c>
      <c r="M66" s="5">
        <v>0</v>
      </c>
      <c r="N66" s="4">
        <f>N65</f>
        <v>9707.1</v>
      </c>
      <c r="O66" s="4">
        <f>O65</f>
        <v>6932.7</v>
      </c>
      <c r="P66" s="4">
        <v>0</v>
      </c>
      <c r="Q66" s="4">
        <f t="shared" si="16"/>
        <v>55.881572628446875</v>
      </c>
      <c r="R66" s="4">
        <f t="shared" si="17"/>
        <v>54.18743472390868</v>
      </c>
    </row>
    <row r="67" spans="1:19" ht="92.25" customHeight="1" x14ac:dyDescent="0.25">
      <c r="A67" s="9" t="s">
        <v>36</v>
      </c>
      <c r="B67" s="4">
        <f>C67+D67+E67+F67</f>
        <v>192036.09999999998</v>
      </c>
      <c r="C67" s="4">
        <f t="shared" ref="C67:P67" si="33">C16+C50+C63+C66+C58</f>
        <v>17756.3</v>
      </c>
      <c r="D67" s="4">
        <f t="shared" si="33"/>
        <v>35127.800000000003</v>
      </c>
      <c r="E67" s="4">
        <f t="shared" si="33"/>
        <v>86378.2</v>
      </c>
      <c r="F67" s="4">
        <f t="shared" si="33"/>
        <v>52773.8</v>
      </c>
      <c r="G67" s="4">
        <f t="shared" si="33"/>
        <v>119062</v>
      </c>
      <c r="H67" s="4">
        <f t="shared" si="33"/>
        <v>17009.900000000001</v>
      </c>
      <c r="I67" s="4">
        <f t="shared" si="33"/>
        <v>17786.399999999998</v>
      </c>
      <c r="J67" s="4">
        <f t="shared" si="33"/>
        <v>58172.399999999994</v>
      </c>
      <c r="K67" s="4">
        <f t="shared" si="33"/>
        <v>26093.300000000003</v>
      </c>
      <c r="L67" s="4">
        <f t="shared" si="33"/>
        <v>102341.6</v>
      </c>
      <c r="M67" s="4">
        <f t="shared" si="33"/>
        <v>14072</v>
      </c>
      <c r="N67" s="4">
        <f t="shared" si="33"/>
        <v>18993.099999999999</v>
      </c>
      <c r="O67" s="4">
        <f t="shared" si="33"/>
        <v>43129.299999999996</v>
      </c>
      <c r="P67" s="4">
        <f t="shared" si="33"/>
        <v>26147.200000000001</v>
      </c>
      <c r="Q67" s="4">
        <f t="shared" si="16"/>
        <v>53.292896491857533</v>
      </c>
      <c r="R67" s="4">
        <f t="shared" si="17"/>
        <v>67.346159100328549</v>
      </c>
      <c r="S67" s="3"/>
    </row>
    <row r="68" spans="1:19" x14ac:dyDescent="0.25">
      <c r="A68" s="26"/>
      <c r="B68" s="26"/>
      <c r="C68" s="26"/>
      <c r="D68" s="26"/>
      <c r="E68" s="26"/>
      <c r="F68" s="26"/>
      <c r="G68" s="26"/>
      <c r="H68" s="26"/>
      <c r="I68" s="26"/>
      <c r="J68" s="26"/>
      <c r="K68" s="26"/>
      <c r="L68" s="26"/>
      <c r="M68" s="26"/>
      <c r="N68" s="26"/>
      <c r="O68" s="26"/>
      <c r="P68" s="26"/>
      <c r="Q68" s="26"/>
      <c r="R68" s="26"/>
    </row>
    <row r="69" spans="1:19" x14ac:dyDescent="0.25">
      <c r="A69" s="26"/>
      <c r="B69" s="26"/>
      <c r="C69" s="26"/>
      <c r="D69" s="26"/>
      <c r="E69" s="26"/>
      <c r="F69" s="26"/>
      <c r="G69" s="26"/>
      <c r="H69" s="26"/>
      <c r="I69" s="26"/>
      <c r="J69" s="26"/>
      <c r="K69" s="26"/>
      <c r="L69" s="26"/>
      <c r="M69" s="26"/>
      <c r="N69" s="26"/>
      <c r="O69" s="26"/>
      <c r="P69" s="26"/>
      <c r="Q69" s="26"/>
      <c r="R69" s="26"/>
    </row>
    <row r="70" spans="1:19" x14ac:dyDescent="0.25">
      <c r="A70" s="26"/>
      <c r="B70" s="26"/>
      <c r="C70" s="26"/>
      <c r="D70" s="26"/>
      <c r="E70" s="26"/>
      <c r="F70" s="26"/>
      <c r="G70" s="26"/>
      <c r="H70" s="26"/>
      <c r="I70" s="26"/>
      <c r="J70" s="26"/>
      <c r="K70" s="26"/>
      <c r="L70" s="26"/>
      <c r="M70" s="26"/>
      <c r="N70" s="26"/>
      <c r="O70" s="26"/>
      <c r="P70" s="26"/>
      <c r="Q70" s="26"/>
      <c r="R70" s="26"/>
    </row>
    <row r="71" spans="1:19" x14ac:dyDescent="0.25">
      <c r="A71" s="26"/>
      <c r="B71" s="26"/>
      <c r="C71" s="26"/>
      <c r="D71" s="26"/>
      <c r="E71" s="26"/>
      <c r="F71" s="26"/>
      <c r="G71" s="26"/>
      <c r="H71" s="26"/>
      <c r="I71" s="26"/>
      <c r="J71" s="26"/>
      <c r="K71" s="26"/>
      <c r="L71" s="26"/>
      <c r="M71" s="26"/>
      <c r="N71" s="26"/>
      <c r="O71" s="26"/>
      <c r="P71" s="26"/>
      <c r="Q71" s="26"/>
      <c r="R71" s="26"/>
    </row>
    <row r="72" spans="1:19" x14ac:dyDescent="0.25">
      <c r="A72" s="26"/>
      <c r="B72" s="26"/>
      <c r="C72" s="26"/>
      <c r="D72" s="26"/>
      <c r="E72" s="26"/>
      <c r="F72" s="26"/>
      <c r="G72" s="26"/>
      <c r="H72" s="26"/>
      <c r="I72" s="26"/>
      <c r="J72" s="26"/>
      <c r="K72" s="26"/>
      <c r="L72" s="26"/>
      <c r="M72" s="26"/>
      <c r="N72" s="26"/>
      <c r="O72" s="26"/>
      <c r="P72" s="26"/>
      <c r="Q72" s="26"/>
      <c r="R72" s="26"/>
    </row>
    <row r="73" spans="1:19" x14ac:dyDescent="0.25">
      <c r="A73" s="26"/>
      <c r="B73" s="26"/>
      <c r="C73" s="26"/>
      <c r="D73" s="26"/>
      <c r="E73" s="26"/>
      <c r="F73" s="26"/>
      <c r="G73" s="26"/>
      <c r="H73" s="26"/>
      <c r="I73" s="26"/>
      <c r="J73" s="26"/>
      <c r="K73" s="26"/>
      <c r="L73" s="26"/>
      <c r="M73" s="26"/>
      <c r="N73" s="26"/>
      <c r="O73" s="26"/>
      <c r="P73" s="26"/>
      <c r="Q73" s="26"/>
      <c r="R73" s="26"/>
    </row>
    <row r="74" spans="1:19" x14ac:dyDescent="0.25">
      <c r="A74" s="26"/>
      <c r="B74" s="26"/>
      <c r="C74" s="26"/>
      <c r="D74" s="26"/>
      <c r="E74" s="26"/>
      <c r="F74" s="26"/>
      <c r="G74" s="26"/>
      <c r="H74" s="26"/>
      <c r="I74" s="26"/>
      <c r="J74" s="26"/>
      <c r="K74" s="26"/>
      <c r="L74" s="26"/>
      <c r="M74" s="26"/>
      <c r="N74" s="26"/>
      <c r="O74" s="26"/>
      <c r="P74" s="26"/>
      <c r="Q74" s="26"/>
      <c r="R74" s="26"/>
    </row>
  </sheetData>
  <autoFilter ref="A5:R67">
    <filterColumn colId="1" showButton="0"/>
    <filterColumn colId="2" showButton="0"/>
    <filterColumn colId="3" showButton="0"/>
    <filterColumn colId="4" showButton="0"/>
    <filterColumn colId="6" showButton="0"/>
    <filterColumn colId="7" showButton="0"/>
    <filterColumn colId="8" showButton="0"/>
    <filterColumn colId="9" showButton="0"/>
    <filterColumn colId="11" showButton="0"/>
    <filterColumn colId="12" showButton="0"/>
    <filterColumn colId="13" showButton="0"/>
    <filterColumn colId="14" showButton="0"/>
  </autoFilter>
  <mergeCells count="32">
    <mergeCell ref="A64:R64"/>
    <mergeCell ref="A9:R9"/>
    <mergeCell ref="A51:R51"/>
    <mergeCell ref="A59:R59"/>
    <mergeCell ref="A1:R1"/>
    <mergeCell ref="A2:R2"/>
    <mergeCell ref="A3:R3"/>
    <mergeCell ref="A5:A6"/>
    <mergeCell ref="B5:F5"/>
    <mergeCell ref="G5:K5"/>
    <mergeCell ref="R5:R6"/>
    <mergeCell ref="Q5:Q6"/>
    <mergeCell ref="L5:P5"/>
    <mergeCell ref="A8:R8"/>
    <mergeCell ref="A17:R17"/>
    <mergeCell ref="B18:R18"/>
    <mergeCell ref="B20:R20"/>
    <mergeCell ref="A18:A26"/>
    <mergeCell ref="B22:R22"/>
    <mergeCell ref="B24:R24"/>
    <mergeCell ref="B27:R27"/>
    <mergeCell ref="B44:R44"/>
    <mergeCell ref="B42:R42"/>
    <mergeCell ref="A42:A45"/>
    <mergeCell ref="B29:R29"/>
    <mergeCell ref="B31:R31"/>
    <mergeCell ref="B33:R33"/>
    <mergeCell ref="A27:A34"/>
    <mergeCell ref="A35:A40"/>
    <mergeCell ref="B35:R35"/>
    <mergeCell ref="B37:R37"/>
    <mergeCell ref="B39:R39"/>
  </mergeCells>
  <phoneticPr fontId="0" type="noConversion"/>
  <pageMargins left="0.82677165354330717" right="0.23622047244094491" top="0.74803149606299213" bottom="0.74803149606299213" header="0.31496062992125984" footer="0.31496062992125984"/>
  <pageSetup paperSize="9" scale="36" fitToHeight="0" orientation="portrait" verticalDpi="4294967293" r:id="rId1"/>
  <rowBreaks count="1" manualBreakCount="1">
    <brk id="48" max="18" man="1"/>
  </rowBreaks>
  <colBreaks count="1" manualBreakCount="1">
    <brk id="18"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1"/>
  <sheetViews>
    <sheetView view="pageBreakPreview" zoomScaleNormal="60" zoomScaleSheetLayoutView="100" workbookViewId="0">
      <selection activeCell="U21" sqref="U21"/>
    </sheetView>
  </sheetViews>
  <sheetFormatPr defaultColWidth="8.7109375" defaultRowHeight="15" x14ac:dyDescent="0.25"/>
  <cols>
    <col min="1" max="1" width="42.5703125" style="16" customWidth="1"/>
    <col min="2" max="2" width="65.28515625" style="16" customWidth="1"/>
    <col min="3" max="3" width="11.7109375" style="16" customWidth="1"/>
    <col min="4" max="4" width="12.42578125" style="16" customWidth="1"/>
    <col min="5" max="5" width="14.28515625" style="16" customWidth="1"/>
    <col min="6" max="6" width="19.5703125" style="16" customWidth="1"/>
    <col min="7" max="7" width="11.5703125" style="16" customWidth="1"/>
    <col min="8" max="8" width="12.28515625" style="16" customWidth="1"/>
    <col min="9" max="9" width="17.28515625" style="16" customWidth="1"/>
    <col min="10" max="10" width="4.140625" style="16" hidden="1" customWidth="1"/>
    <col min="11" max="11" width="15.7109375" style="16" customWidth="1"/>
    <col min="12" max="12" width="12" style="16" customWidth="1"/>
    <col min="13" max="13" width="12.5703125" style="16" customWidth="1"/>
    <col min="14" max="14" width="0.28515625" style="16" customWidth="1"/>
    <col min="15" max="15" width="33.7109375" style="16" customWidth="1"/>
    <col min="16" max="16384" width="8.7109375" style="16"/>
  </cols>
  <sheetData>
    <row r="1" spans="1:13" x14ac:dyDescent="0.25">
      <c r="A1" s="53"/>
      <c r="B1" s="53"/>
      <c r="C1" s="53"/>
      <c r="D1" s="53"/>
      <c r="E1" s="53"/>
      <c r="F1" s="53"/>
      <c r="G1" s="53"/>
      <c r="H1" s="53"/>
      <c r="I1" s="53"/>
      <c r="J1" s="53"/>
      <c r="K1" s="53"/>
      <c r="L1" s="15"/>
      <c r="M1" s="15"/>
    </row>
    <row r="2" spans="1:13" ht="16.5" x14ac:dyDescent="0.25">
      <c r="A2" s="124" t="s">
        <v>13</v>
      </c>
      <c r="B2" s="124"/>
      <c r="C2" s="124"/>
      <c r="D2" s="124"/>
      <c r="E2" s="124"/>
      <c r="F2" s="124"/>
      <c r="G2" s="124"/>
      <c r="H2" s="124"/>
      <c r="I2" s="124"/>
      <c r="J2" s="124"/>
      <c r="K2" s="124"/>
      <c r="L2" s="47"/>
      <c r="M2" s="47"/>
    </row>
    <row r="3" spans="1:13" ht="16.5" x14ac:dyDescent="0.25">
      <c r="A3" s="54"/>
      <c r="B3" s="55"/>
      <c r="C3" s="55"/>
      <c r="D3" s="55"/>
      <c r="E3" s="55"/>
      <c r="F3" s="55"/>
      <c r="G3" s="55"/>
      <c r="H3" s="55"/>
      <c r="I3" s="55"/>
      <c r="J3" s="55"/>
      <c r="K3" s="55"/>
      <c r="L3" s="17"/>
      <c r="M3" s="17"/>
    </row>
    <row r="4" spans="1:13" ht="16.5" customHeight="1" x14ac:dyDescent="0.25">
      <c r="A4" s="129" t="s">
        <v>14</v>
      </c>
      <c r="B4" s="127" t="s">
        <v>15</v>
      </c>
      <c r="C4" s="127" t="s">
        <v>16</v>
      </c>
      <c r="D4" s="127" t="s">
        <v>17</v>
      </c>
      <c r="E4" s="127"/>
      <c r="F4" s="127"/>
      <c r="G4" s="132" t="s">
        <v>18</v>
      </c>
      <c r="H4" s="133"/>
      <c r="I4" s="133"/>
      <c r="J4" s="134"/>
      <c r="K4" s="132" t="s">
        <v>19</v>
      </c>
      <c r="L4" s="2"/>
      <c r="M4" s="126"/>
    </row>
    <row r="5" spans="1:13" ht="16.5" customHeight="1" x14ac:dyDescent="0.25">
      <c r="A5" s="130"/>
      <c r="B5" s="127"/>
      <c r="C5" s="127"/>
      <c r="D5" s="127" t="s">
        <v>122</v>
      </c>
      <c r="E5" s="127" t="s">
        <v>20</v>
      </c>
      <c r="F5" s="127"/>
      <c r="G5" s="135"/>
      <c r="H5" s="136"/>
      <c r="I5" s="136"/>
      <c r="J5" s="137"/>
      <c r="K5" s="135"/>
      <c r="L5" s="2"/>
      <c r="M5" s="126"/>
    </row>
    <row r="6" spans="1:13" ht="49.5" customHeight="1" x14ac:dyDescent="0.25">
      <c r="A6" s="131"/>
      <c r="B6" s="127"/>
      <c r="C6" s="127"/>
      <c r="D6" s="127"/>
      <c r="E6" s="60" t="s">
        <v>123</v>
      </c>
      <c r="F6" s="60" t="s">
        <v>153</v>
      </c>
      <c r="G6" s="138"/>
      <c r="H6" s="139"/>
      <c r="I6" s="139"/>
      <c r="J6" s="140"/>
      <c r="K6" s="138"/>
      <c r="L6" s="2"/>
      <c r="M6" s="126"/>
    </row>
    <row r="7" spans="1:13" ht="16.5" x14ac:dyDescent="0.25">
      <c r="A7" s="60">
        <v>1</v>
      </c>
      <c r="B7" s="61">
        <v>2</v>
      </c>
      <c r="C7" s="60">
        <v>3</v>
      </c>
      <c r="D7" s="60">
        <v>4</v>
      </c>
      <c r="E7" s="60">
        <v>5</v>
      </c>
      <c r="F7" s="61">
        <v>6</v>
      </c>
      <c r="G7" s="108">
        <v>7</v>
      </c>
      <c r="H7" s="109"/>
      <c r="I7" s="109"/>
      <c r="J7" s="128"/>
      <c r="K7" s="56">
        <v>8</v>
      </c>
      <c r="L7" s="1"/>
      <c r="M7" s="48"/>
    </row>
    <row r="8" spans="1:13" s="19" customFormat="1" ht="17.25" customHeight="1" x14ac:dyDescent="0.25">
      <c r="A8" s="111" t="s">
        <v>41</v>
      </c>
      <c r="B8" s="125"/>
      <c r="C8" s="125"/>
      <c r="D8" s="125"/>
      <c r="E8" s="125"/>
      <c r="F8" s="125"/>
      <c r="G8" s="125"/>
      <c r="H8" s="125"/>
      <c r="I8" s="125"/>
      <c r="J8" s="125"/>
      <c r="K8" s="125"/>
    </row>
    <row r="9" spans="1:13" s="19" customFormat="1" ht="22.5" customHeight="1" x14ac:dyDescent="0.25">
      <c r="A9" s="111" t="s">
        <v>82</v>
      </c>
      <c r="B9" s="112"/>
      <c r="C9" s="112"/>
      <c r="D9" s="112"/>
      <c r="E9" s="112"/>
      <c r="F9" s="112"/>
      <c r="G9" s="112"/>
      <c r="H9" s="112"/>
      <c r="I9" s="112"/>
      <c r="J9" s="112"/>
      <c r="K9" s="112"/>
    </row>
    <row r="10" spans="1:13" s="19" customFormat="1" ht="18.75" customHeight="1" x14ac:dyDescent="0.25">
      <c r="A10" s="122" t="s">
        <v>70</v>
      </c>
      <c r="B10" s="123"/>
      <c r="C10" s="123"/>
      <c r="D10" s="123"/>
      <c r="E10" s="123"/>
      <c r="F10" s="123"/>
      <c r="G10" s="123"/>
      <c r="H10" s="123"/>
      <c r="I10" s="123"/>
      <c r="J10" s="123"/>
      <c r="K10" s="123"/>
    </row>
    <row r="11" spans="1:13" s="19" customFormat="1" ht="37.5" customHeight="1" x14ac:dyDescent="0.25">
      <c r="A11" s="106" t="s">
        <v>126</v>
      </c>
      <c r="B11" s="59" t="s">
        <v>48</v>
      </c>
      <c r="C11" s="27" t="s">
        <v>28</v>
      </c>
      <c r="D11" s="28">
        <v>5480</v>
      </c>
      <c r="E11" s="29">
        <v>5500</v>
      </c>
      <c r="F11" s="28">
        <v>3976</v>
      </c>
      <c r="G11" s="104" t="s">
        <v>133</v>
      </c>
      <c r="H11" s="105"/>
      <c r="I11" s="105"/>
      <c r="J11" s="114"/>
      <c r="K11" s="62"/>
    </row>
    <row r="12" spans="1:13" s="19" customFormat="1" ht="37.5" customHeight="1" x14ac:dyDescent="0.25">
      <c r="A12" s="107"/>
      <c r="B12" s="59" t="s">
        <v>49</v>
      </c>
      <c r="C12" s="27" t="s">
        <v>29</v>
      </c>
      <c r="D12" s="28">
        <v>28242</v>
      </c>
      <c r="E12" s="29">
        <v>28000</v>
      </c>
      <c r="F12" s="28">
        <v>11826</v>
      </c>
      <c r="G12" s="104" t="s">
        <v>133</v>
      </c>
      <c r="H12" s="105"/>
      <c r="I12" s="105"/>
      <c r="J12" s="114"/>
      <c r="K12" s="62"/>
    </row>
    <row r="13" spans="1:13" s="19" customFormat="1" ht="36.75" customHeight="1" x14ac:dyDescent="0.25">
      <c r="A13" s="107"/>
      <c r="B13" s="59" t="s">
        <v>104</v>
      </c>
      <c r="C13" s="27" t="s">
        <v>27</v>
      </c>
      <c r="D13" s="30">
        <v>100.3</v>
      </c>
      <c r="E13" s="27">
        <v>100.2</v>
      </c>
      <c r="F13" s="30">
        <v>100.1</v>
      </c>
      <c r="G13" s="104" t="s">
        <v>133</v>
      </c>
      <c r="H13" s="105"/>
      <c r="I13" s="105"/>
      <c r="J13" s="114"/>
      <c r="K13" s="62"/>
    </row>
    <row r="14" spans="1:13" s="19" customFormat="1" ht="51" customHeight="1" x14ac:dyDescent="0.25">
      <c r="A14" s="107"/>
      <c r="B14" s="59" t="s">
        <v>54</v>
      </c>
      <c r="C14" s="27" t="s">
        <v>28</v>
      </c>
      <c r="D14" s="28">
        <v>62985</v>
      </c>
      <c r="E14" s="29">
        <v>63135</v>
      </c>
      <c r="F14" s="28">
        <v>63035</v>
      </c>
      <c r="G14" s="104" t="s">
        <v>133</v>
      </c>
      <c r="H14" s="105"/>
      <c r="I14" s="105"/>
      <c r="J14" s="114"/>
      <c r="K14" s="62"/>
    </row>
    <row r="15" spans="1:13" s="19" customFormat="1" ht="42" customHeight="1" x14ac:dyDescent="0.25">
      <c r="A15" s="107"/>
      <c r="B15" s="59" t="s">
        <v>50</v>
      </c>
      <c r="C15" s="27" t="s">
        <v>27</v>
      </c>
      <c r="D15" s="30">
        <v>0.05</v>
      </c>
      <c r="E15" s="27">
        <v>0.05</v>
      </c>
      <c r="F15" s="30">
        <v>0.02</v>
      </c>
      <c r="G15" s="104" t="s">
        <v>133</v>
      </c>
      <c r="H15" s="105"/>
      <c r="I15" s="105"/>
      <c r="J15" s="114"/>
      <c r="K15" s="62"/>
    </row>
    <row r="16" spans="1:13" s="19" customFormat="1" ht="41.25" customHeight="1" x14ac:dyDescent="0.25">
      <c r="A16" s="107"/>
      <c r="B16" s="59" t="s">
        <v>51</v>
      </c>
      <c r="C16" s="27" t="s">
        <v>28</v>
      </c>
      <c r="D16" s="30">
        <v>31</v>
      </c>
      <c r="E16" s="27">
        <v>31</v>
      </c>
      <c r="F16" s="30">
        <v>11</v>
      </c>
      <c r="G16" s="104" t="s">
        <v>133</v>
      </c>
      <c r="H16" s="105"/>
      <c r="I16" s="105"/>
      <c r="J16" s="114"/>
      <c r="K16" s="62"/>
    </row>
    <row r="17" spans="1:28" s="19" customFormat="1" ht="49.5" customHeight="1" x14ac:dyDescent="0.25">
      <c r="A17" s="107"/>
      <c r="B17" s="59" t="s">
        <v>72</v>
      </c>
      <c r="C17" s="27" t="s">
        <v>27</v>
      </c>
      <c r="D17" s="30">
        <v>50</v>
      </c>
      <c r="E17" s="27">
        <v>102.5</v>
      </c>
      <c r="F17" s="30">
        <v>70.7</v>
      </c>
      <c r="G17" s="104" t="s">
        <v>133</v>
      </c>
      <c r="H17" s="105"/>
      <c r="I17" s="105"/>
      <c r="J17" s="114"/>
      <c r="K17" s="62"/>
    </row>
    <row r="18" spans="1:28" s="19" customFormat="1" ht="36.75" customHeight="1" x14ac:dyDescent="0.25">
      <c r="A18" s="107"/>
      <c r="B18" s="59" t="s">
        <v>52</v>
      </c>
      <c r="C18" s="27" t="s">
        <v>28</v>
      </c>
      <c r="D18" s="30">
        <v>40</v>
      </c>
      <c r="E18" s="27">
        <v>41</v>
      </c>
      <c r="F18" s="30">
        <v>29</v>
      </c>
      <c r="G18" s="104" t="s">
        <v>133</v>
      </c>
      <c r="H18" s="105"/>
      <c r="I18" s="105"/>
      <c r="J18" s="114"/>
      <c r="K18" s="70"/>
    </row>
    <row r="19" spans="1:28" s="19" customFormat="1" ht="33.75" customHeight="1" x14ac:dyDescent="0.25">
      <c r="A19" s="107"/>
      <c r="B19" s="19" t="s">
        <v>156</v>
      </c>
      <c r="C19" s="27" t="s">
        <v>28</v>
      </c>
      <c r="D19" s="73"/>
      <c r="E19" s="27">
        <v>1</v>
      </c>
      <c r="F19" s="30"/>
      <c r="G19" s="100" t="s">
        <v>133</v>
      </c>
      <c r="H19" s="101"/>
      <c r="I19" s="102"/>
      <c r="K19" s="62"/>
    </row>
    <row r="20" spans="1:28" s="19" customFormat="1" ht="21.75" customHeight="1" x14ac:dyDescent="0.25">
      <c r="A20" s="111" t="s">
        <v>42</v>
      </c>
      <c r="B20" s="109"/>
      <c r="C20" s="109"/>
      <c r="D20" s="109"/>
      <c r="E20" s="109"/>
      <c r="F20" s="109"/>
      <c r="G20" s="109"/>
      <c r="H20" s="109"/>
      <c r="I20" s="109"/>
      <c r="J20" s="109"/>
      <c r="K20" s="109"/>
    </row>
    <row r="21" spans="1:28" s="19" customFormat="1" ht="29.25" customHeight="1" x14ac:dyDescent="0.25">
      <c r="A21" s="111" t="s">
        <v>81</v>
      </c>
      <c r="B21" s="112"/>
      <c r="C21" s="112"/>
      <c r="D21" s="112"/>
      <c r="E21" s="112"/>
      <c r="F21" s="112"/>
      <c r="G21" s="112"/>
      <c r="H21" s="112"/>
      <c r="I21" s="112"/>
      <c r="J21" s="112"/>
      <c r="K21" s="112"/>
    </row>
    <row r="22" spans="1:28" s="19" customFormat="1" ht="22.5" customHeight="1" x14ac:dyDescent="0.25">
      <c r="A22" s="122" t="s">
        <v>75</v>
      </c>
      <c r="B22" s="123"/>
      <c r="C22" s="123"/>
      <c r="D22" s="123"/>
      <c r="E22" s="123"/>
      <c r="F22" s="123"/>
      <c r="G22" s="123"/>
      <c r="H22" s="123"/>
      <c r="I22" s="123"/>
      <c r="J22" s="123"/>
      <c r="K22" s="123"/>
    </row>
    <row r="23" spans="1:28" s="19" customFormat="1" ht="51.75" customHeight="1" x14ac:dyDescent="0.25">
      <c r="A23" s="106" t="s">
        <v>129</v>
      </c>
      <c r="B23" s="67" t="s">
        <v>105</v>
      </c>
      <c r="C23" s="27" t="s">
        <v>27</v>
      </c>
      <c r="D23" s="31">
        <v>64.2</v>
      </c>
      <c r="E23" s="32">
        <v>68.2</v>
      </c>
      <c r="F23" s="31">
        <v>69.2</v>
      </c>
      <c r="G23" s="104" t="s">
        <v>157</v>
      </c>
      <c r="H23" s="105"/>
      <c r="I23" s="105"/>
      <c r="J23" s="114"/>
      <c r="K23" s="66"/>
      <c r="L23" s="116"/>
      <c r="M23" s="116"/>
      <c r="N23" s="116"/>
      <c r="O23" s="116"/>
      <c r="Q23" s="25"/>
      <c r="T23" s="33"/>
    </row>
    <row r="24" spans="1:28" s="19" customFormat="1" ht="37.5" customHeight="1" x14ac:dyDescent="0.25">
      <c r="A24" s="107"/>
      <c r="B24" s="67" t="s">
        <v>106</v>
      </c>
      <c r="C24" s="34" t="s">
        <v>29</v>
      </c>
      <c r="D24" s="35">
        <v>14637</v>
      </c>
      <c r="E24" s="29">
        <v>16000</v>
      </c>
      <c r="F24" s="35">
        <v>10212</v>
      </c>
      <c r="G24" s="104" t="s">
        <v>133</v>
      </c>
      <c r="H24" s="105"/>
      <c r="I24" s="105"/>
      <c r="J24" s="114"/>
      <c r="K24" s="66"/>
      <c r="M24" s="25"/>
    </row>
    <row r="25" spans="1:28" s="19" customFormat="1" ht="96.75" customHeight="1" x14ac:dyDescent="0.25">
      <c r="A25" s="107"/>
      <c r="B25" s="36" t="s">
        <v>107</v>
      </c>
      <c r="C25" s="27" t="s">
        <v>27</v>
      </c>
      <c r="D25" s="31">
        <v>142</v>
      </c>
      <c r="E25" s="32">
        <v>99.7</v>
      </c>
      <c r="F25" s="31">
        <v>51.4</v>
      </c>
      <c r="G25" s="104" t="s">
        <v>133</v>
      </c>
      <c r="H25" s="105"/>
      <c r="I25" s="105"/>
      <c r="J25" s="114"/>
      <c r="K25" s="66"/>
      <c r="M25" s="25"/>
    </row>
    <row r="26" spans="1:28" s="19" customFormat="1" ht="83.25" customHeight="1" x14ac:dyDescent="0.25">
      <c r="A26" s="107"/>
      <c r="B26" s="67" t="s">
        <v>108</v>
      </c>
      <c r="C26" s="34" t="s">
        <v>28</v>
      </c>
      <c r="D26" s="29">
        <v>364</v>
      </c>
      <c r="E26" s="29">
        <f>130+230+3</f>
        <v>363</v>
      </c>
      <c r="F26" s="35">
        <f>66+120+1</f>
        <v>187</v>
      </c>
      <c r="G26" s="104" t="s">
        <v>133</v>
      </c>
      <c r="H26" s="105"/>
      <c r="I26" s="105"/>
      <c r="J26" s="114"/>
      <c r="K26" s="66"/>
      <c r="Q26" s="117"/>
      <c r="R26" s="117"/>
      <c r="S26" s="117"/>
      <c r="T26" s="117"/>
      <c r="U26" s="117"/>
      <c r="V26" s="117"/>
      <c r="W26" s="117"/>
      <c r="X26" s="117"/>
      <c r="Y26" s="117"/>
      <c r="Z26" s="117"/>
      <c r="AA26" s="117"/>
      <c r="AB26" s="117"/>
    </row>
    <row r="27" spans="1:28" s="19" customFormat="1" ht="36" customHeight="1" x14ac:dyDescent="0.25">
      <c r="A27" s="107"/>
      <c r="B27" s="67" t="s">
        <v>55</v>
      </c>
      <c r="C27" s="27" t="s">
        <v>27</v>
      </c>
      <c r="D27" s="31">
        <v>75</v>
      </c>
      <c r="E27" s="32">
        <v>100</v>
      </c>
      <c r="F27" s="31">
        <v>98.2</v>
      </c>
      <c r="G27" s="104" t="s">
        <v>133</v>
      </c>
      <c r="H27" s="105"/>
      <c r="I27" s="105"/>
      <c r="J27" s="114"/>
      <c r="K27" s="66"/>
    </row>
    <row r="28" spans="1:28" s="19" customFormat="1" ht="36.75" customHeight="1" x14ac:dyDescent="0.25">
      <c r="A28" s="107"/>
      <c r="B28" s="67" t="s">
        <v>56</v>
      </c>
      <c r="C28" s="34" t="s">
        <v>29</v>
      </c>
      <c r="D28" s="29">
        <v>44706</v>
      </c>
      <c r="E28" s="29">
        <v>47000</v>
      </c>
      <c r="F28" s="35">
        <v>43881</v>
      </c>
      <c r="G28" s="104" t="s">
        <v>133</v>
      </c>
      <c r="H28" s="105"/>
      <c r="I28" s="105"/>
      <c r="J28" s="105"/>
      <c r="K28" s="66"/>
    </row>
    <row r="29" spans="1:28" s="19" customFormat="1" ht="53.25" customHeight="1" x14ac:dyDescent="0.25">
      <c r="A29" s="107"/>
      <c r="B29" s="65" t="s">
        <v>109</v>
      </c>
      <c r="C29" s="34" t="s">
        <v>27</v>
      </c>
      <c r="D29" s="29">
        <v>100</v>
      </c>
      <c r="E29" s="29">
        <v>100</v>
      </c>
      <c r="F29" s="29">
        <v>100</v>
      </c>
      <c r="G29" s="104"/>
      <c r="H29" s="105"/>
      <c r="I29" s="105"/>
      <c r="J29" s="114"/>
      <c r="K29" s="66"/>
    </row>
    <row r="30" spans="1:28" s="19" customFormat="1" ht="66" customHeight="1" x14ac:dyDescent="0.25">
      <c r="A30" s="107"/>
      <c r="B30" s="65" t="s">
        <v>57</v>
      </c>
      <c r="C30" s="34" t="s">
        <v>27</v>
      </c>
      <c r="D30" s="29">
        <v>100</v>
      </c>
      <c r="E30" s="29">
        <v>100</v>
      </c>
      <c r="F30" s="29">
        <v>100</v>
      </c>
      <c r="G30" s="104"/>
      <c r="H30" s="105"/>
      <c r="I30" s="105"/>
      <c r="J30" s="114"/>
      <c r="K30" s="66"/>
    </row>
    <row r="31" spans="1:28" s="19" customFormat="1" ht="36" customHeight="1" x14ac:dyDescent="0.25">
      <c r="A31" s="107"/>
      <c r="B31" s="65" t="s">
        <v>58</v>
      </c>
      <c r="C31" s="34" t="s">
        <v>28</v>
      </c>
      <c r="D31" s="29">
        <v>41</v>
      </c>
      <c r="E31" s="29">
        <v>41</v>
      </c>
      <c r="F31" s="29">
        <v>41</v>
      </c>
      <c r="G31" s="108"/>
      <c r="H31" s="109"/>
      <c r="I31" s="109"/>
      <c r="J31" s="68"/>
      <c r="K31" s="66"/>
    </row>
    <row r="32" spans="1:28" s="19" customFormat="1" ht="99" customHeight="1" x14ac:dyDescent="0.25">
      <c r="A32" s="37" t="s">
        <v>127</v>
      </c>
      <c r="B32" s="65" t="s">
        <v>59</v>
      </c>
      <c r="C32" s="34" t="s">
        <v>27</v>
      </c>
      <c r="D32" s="32">
        <v>13.6</v>
      </c>
      <c r="E32" s="32">
        <v>13.8</v>
      </c>
      <c r="F32" s="32">
        <v>11.3</v>
      </c>
      <c r="G32" s="104" t="s">
        <v>133</v>
      </c>
      <c r="H32" s="105"/>
      <c r="I32" s="105"/>
      <c r="J32" s="114"/>
      <c r="K32" s="66"/>
    </row>
    <row r="33" spans="1:18" s="19" customFormat="1" ht="38.25" customHeight="1" x14ac:dyDescent="0.25">
      <c r="A33" s="106" t="s">
        <v>128</v>
      </c>
      <c r="B33" s="65" t="s">
        <v>110</v>
      </c>
      <c r="C33" s="34" t="s">
        <v>27</v>
      </c>
      <c r="D33" s="29">
        <v>100</v>
      </c>
      <c r="E33" s="29">
        <v>100</v>
      </c>
      <c r="F33" s="29">
        <v>50</v>
      </c>
      <c r="G33" s="104" t="s">
        <v>133</v>
      </c>
      <c r="H33" s="105"/>
      <c r="I33" s="105"/>
      <c r="J33" s="114"/>
      <c r="K33" s="66"/>
    </row>
    <row r="34" spans="1:18" s="19" customFormat="1" ht="159" customHeight="1" x14ac:dyDescent="0.25">
      <c r="A34" s="110"/>
      <c r="B34" s="65" t="s">
        <v>111</v>
      </c>
      <c r="C34" s="34" t="s">
        <v>53</v>
      </c>
      <c r="D34" s="29">
        <v>69782</v>
      </c>
      <c r="E34" s="29">
        <v>69782</v>
      </c>
      <c r="F34" s="29">
        <v>69782</v>
      </c>
      <c r="G34" s="104"/>
      <c r="H34" s="105"/>
      <c r="I34" s="105"/>
      <c r="J34" s="114"/>
      <c r="K34" s="66"/>
    </row>
    <row r="35" spans="1:18" s="19" customFormat="1" ht="18.75" customHeight="1" x14ac:dyDescent="0.25">
      <c r="A35" s="111" t="s">
        <v>43</v>
      </c>
      <c r="B35" s="112"/>
      <c r="C35" s="112"/>
      <c r="D35" s="112"/>
      <c r="E35" s="112"/>
      <c r="F35" s="112"/>
      <c r="G35" s="112"/>
      <c r="H35" s="112"/>
      <c r="I35" s="112"/>
      <c r="J35" s="112"/>
      <c r="K35" s="112"/>
    </row>
    <row r="36" spans="1:18" s="19" customFormat="1" ht="30" customHeight="1" x14ac:dyDescent="0.25">
      <c r="A36" s="111" t="s">
        <v>80</v>
      </c>
      <c r="B36" s="112"/>
      <c r="C36" s="112"/>
      <c r="D36" s="112"/>
      <c r="E36" s="112"/>
      <c r="F36" s="112"/>
      <c r="G36" s="112"/>
      <c r="H36" s="112"/>
      <c r="I36" s="112"/>
      <c r="J36" s="112"/>
      <c r="K36" s="112"/>
    </row>
    <row r="37" spans="1:18" s="19" customFormat="1" ht="21.75" customHeight="1" x14ac:dyDescent="0.25">
      <c r="A37" s="122" t="s">
        <v>76</v>
      </c>
      <c r="B37" s="123"/>
      <c r="C37" s="123"/>
      <c r="D37" s="123"/>
      <c r="E37" s="123"/>
      <c r="F37" s="123"/>
      <c r="G37" s="123"/>
      <c r="H37" s="123"/>
      <c r="I37" s="123"/>
      <c r="J37" s="123"/>
      <c r="K37" s="123"/>
    </row>
    <row r="38" spans="1:18" s="19" customFormat="1" ht="38.25" customHeight="1" x14ac:dyDescent="0.25">
      <c r="A38" s="113" t="s">
        <v>130</v>
      </c>
      <c r="B38" s="65" t="s">
        <v>60</v>
      </c>
      <c r="C38" s="34" t="s">
        <v>27</v>
      </c>
      <c r="D38" s="34">
        <v>131.69999999999999</v>
      </c>
      <c r="E38" s="32">
        <v>100.2</v>
      </c>
      <c r="F38" s="32">
        <v>59.5</v>
      </c>
      <c r="G38" s="104" t="s">
        <v>133</v>
      </c>
      <c r="H38" s="105"/>
      <c r="I38" s="105"/>
      <c r="J38" s="114"/>
      <c r="K38" s="66"/>
    </row>
    <row r="39" spans="1:18" s="19" customFormat="1" ht="34.5" customHeight="1" x14ac:dyDescent="0.25">
      <c r="A39" s="113"/>
      <c r="B39" s="65" t="s">
        <v>61</v>
      </c>
      <c r="C39" s="34" t="s">
        <v>29</v>
      </c>
      <c r="D39" s="35">
        <v>42548</v>
      </c>
      <c r="E39" s="29">
        <v>42101</v>
      </c>
      <c r="F39" s="35">
        <v>25305</v>
      </c>
      <c r="G39" s="104" t="s">
        <v>133</v>
      </c>
      <c r="H39" s="105"/>
      <c r="I39" s="105"/>
      <c r="J39" s="114"/>
      <c r="K39" s="66"/>
    </row>
    <row r="40" spans="1:18" s="19" customFormat="1" ht="36.75" customHeight="1" x14ac:dyDescent="0.25">
      <c r="A40" s="113"/>
      <c r="B40" s="65" t="s">
        <v>116</v>
      </c>
      <c r="C40" s="34" t="s">
        <v>29</v>
      </c>
      <c r="D40" s="35">
        <v>50105</v>
      </c>
      <c r="E40" s="29">
        <v>48790</v>
      </c>
      <c r="F40" s="35">
        <v>32685</v>
      </c>
      <c r="G40" s="104" t="s">
        <v>133</v>
      </c>
      <c r="H40" s="105"/>
      <c r="I40" s="105"/>
      <c r="J40" s="68"/>
      <c r="K40" s="66"/>
    </row>
    <row r="41" spans="1:18" s="19" customFormat="1" ht="34.5" customHeight="1" x14ac:dyDescent="0.25">
      <c r="A41" s="113"/>
      <c r="B41" s="65" t="s">
        <v>62</v>
      </c>
      <c r="C41" s="34" t="s">
        <v>27</v>
      </c>
      <c r="D41" s="34">
        <v>20</v>
      </c>
      <c r="E41" s="29">
        <v>14</v>
      </c>
      <c r="F41" s="35">
        <v>7</v>
      </c>
      <c r="G41" s="104" t="s">
        <v>133</v>
      </c>
      <c r="H41" s="105"/>
      <c r="I41" s="105"/>
      <c r="J41" s="114"/>
      <c r="K41" s="66"/>
      <c r="L41" s="103"/>
      <c r="M41" s="103"/>
    </row>
    <row r="42" spans="1:18" s="19" customFormat="1" ht="33.75" customHeight="1" x14ac:dyDescent="0.25">
      <c r="A42" s="113"/>
      <c r="B42" s="65" t="s">
        <v>63</v>
      </c>
      <c r="C42" s="34" t="s">
        <v>28</v>
      </c>
      <c r="D42" s="34">
        <v>9</v>
      </c>
      <c r="E42" s="29">
        <v>6</v>
      </c>
      <c r="F42" s="34">
        <v>3</v>
      </c>
      <c r="G42" s="104" t="s">
        <v>133</v>
      </c>
      <c r="H42" s="105"/>
      <c r="I42" s="105"/>
      <c r="J42" s="114"/>
      <c r="K42" s="66"/>
    </row>
    <row r="43" spans="1:18" s="19" customFormat="1" ht="35.25" customHeight="1" x14ac:dyDescent="0.25">
      <c r="A43" s="113"/>
      <c r="B43" s="65" t="s">
        <v>124</v>
      </c>
      <c r="C43" s="34" t="s">
        <v>27</v>
      </c>
      <c r="D43" s="34"/>
      <c r="E43" s="29">
        <v>100</v>
      </c>
      <c r="F43" s="34">
        <v>57.8</v>
      </c>
      <c r="G43" s="104" t="s">
        <v>133</v>
      </c>
      <c r="H43" s="105"/>
      <c r="I43" s="105"/>
      <c r="J43" s="68"/>
      <c r="K43" s="66"/>
    </row>
    <row r="44" spans="1:18" s="19" customFormat="1" ht="36" customHeight="1" x14ac:dyDescent="0.25">
      <c r="A44" s="113"/>
      <c r="B44" s="65" t="s">
        <v>112</v>
      </c>
      <c r="C44" s="34" t="s">
        <v>28</v>
      </c>
      <c r="D44" s="34">
        <v>275</v>
      </c>
      <c r="E44" s="29">
        <v>280</v>
      </c>
      <c r="F44" s="34">
        <v>159</v>
      </c>
      <c r="G44" s="104" t="s">
        <v>133</v>
      </c>
      <c r="H44" s="105"/>
      <c r="I44" s="105"/>
      <c r="J44" s="114"/>
      <c r="K44" s="66"/>
    </row>
    <row r="45" spans="1:18" s="19" customFormat="1" ht="51.75" customHeight="1" x14ac:dyDescent="0.25">
      <c r="A45" s="113"/>
      <c r="B45" s="65" t="s">
        <v>64</v>
      </c>
      <c r="C45" s="34" t="s">
        <v>27</v>
      </c>
      <c r="D45" s="34">
        <v>125</v>
      </c>
      <c r="E45" s="29">
        <v>100</v>
      </c>
      <c r="F45" s="34">
        <v>0</v>
      </c>
      <c r="G45" s="104" t="s">
        <v>133</v>
      </c>
      <c r="H45" s="105"/>
      <c r="I45" s="105"/>
      <c r="J45" s="114"/>
      <c r="K45" s="66"/>
    </row>
    <row r="46" spans="1:18" s="19" customFormat="1" ht="70.5" customHeight="1" x14ac:dyDescent="0.25">
      <c r="A46" s="113"/>
      <c r="B46" s="65" t="s">
        <v>65</v>
      </c>
      <c r="C46" s="34" t="s">
        <v>28</v>
      </c>
      <c r="D46" s="35">
        <v>5</v>
      </c>
      <c r="E46" s="29">
        <v>5</v>
      </c>
      <c r="F46" s="34">
        <v>0</v>
      </c>
      <c r="G46" s="104" t="s">
        <v>133</v>
      </c>
      <c r="H46" s="105"/>
      <c r="I46" s="105"/>
      <c r="J46" s="114"/>
      <c r="K46" s="66"/>
      <c r="M46" s="115"/>
      <c r="N46" s="115"/>
      <c r="O46" s="115"/>
      <c r="P46" s="115"/>
      <c r="Q46" s="115"/>
      <c r="R46" s="115"/>
    </row>
    <row r="47" spans="1:18" s="19" customFormat="1" ht="21" customHeight="1" x14ac:dyDescent="0.25">
      <c r="A47" s="111" t="s">
        <v>44</v>
      </c>
      <c r="B47" s="112"/>
      <c r="C47" s="112"/>
      <c r="D47" s="112"/>
      <c r="E47" s="112"/>
      <c r="F47" s="112"/>
      <c r="G47" s="112"/>
      <c r="H47" s="112"/>
      <c r="I47" s="112"/>
      <c r="J47" s="112"/>
      <c r="K47" s="112"/>
    </row>
    <row r="48" spans="1:18" s="19" customFormat="1" ht="24" customHeight="1" x14ac:dyDescent="0.25">
      <c r="A48" s="111" t="s">
        <v>79</v>
      </c>
      <c r="B48" s="112"/>
      <c r="C48" s="112"/>
      <c r="D48" s="112"/>
      <c r="E48" s="112"/>
      <c r="F48" s="112"/>
      <c r="G48" s="112"/>
      <c r="H48" s="112"/>
      <c r="I48" s="112"/>
      <c r="J48" s="112"/>
      <c r="K48" s="112"/>
    </row>
    <row r="49" spans="1:21" s="19" customFormat="1" ht="21" customHeight="1" x14ac:dyDescent="0.25">
      <c r="A49" s="122" t="s">
        <v>77</v>
      </c>
      <c r="B49" s="123"/>
      <c r="C49" s="123"/>
      <c r="D49" s="123"/>
      <c r="E49" s="123"/>
      <c r="F49" s="123"/>
      <c r="G49" s="123"/>
      <c r="H49" s="123"/>
      <c r="I49" s="123"/>
      <c r="J49" s="123"/>
      <c r="K49" s="123"/>
    </row>
    <row r="50" spans="1:21" s="19" customFormat="1" ht="36.75" customHeight="1" x14ac:dyDescent="0.25">
      <c r="A50" s="106" t="s">
        <v>125</v>
      </c>
      <c r="B50" s="65" t="s">
        <v>66</v>
      </c>
      <c r="C50" s="34" t="s">
        <v>68</v>
      </c>
      <c r="D50" s="38">
        <v>3.2</v>
      </c>
      <c r="E50" s="74">
        <v>2.4300000000000002</v>
      </c>
      <c r="F50" s="74">
        <v>1.76</v>
      </c>
      <c r="G50" s="104" t="s">
        <v>133</v>
      </c>
      <c r="H50" s="105"/>
      <c r="I50" s="105"/>
      <c r="J50" s="114"/>
      <c r="K50" s="66"/>
    </row>
    <row r="51" spans="1:21" s="19" customFormat="1" ht="35.25" customHeight="1" x14ac:dyDescent="0.25">
      <c r="A51" s="107"/>
      <c r="B51" s="65" t="s">
        <v>67</v>
      </c>
      <c r="C51" s="34" t="s">
        <v>27</v>
      </c>
      <c r="D51" s="31">
        <v>39.1</v>
      </c>
      <c r="E51" s="32">
        <v>39.6</v>
      </c>
      <c r="F51" s="31">
        <v>31.2</v>
      </c>
      <c r="G51" s="104" t="s">
        <v>133</v>
      </c>
      <c r="H51" s="105"/>
      <c r="I51" s="105"/>
      <c r="J51" s="68"/>
      <c r="K51" s="66"/>
    </row>
    <row r="52" spans="1:21" s="19" customFormat="1" ht="34.5" customHeight="1" x14ac:dyDescent="0.25">
      <c r="A52" s="110"/>
      <c r="B52" s="65" t="s">
        <v>113</v>
      </c>
      <c r="C52" s="34" t="s">
        <v>28</v>
      </c>
      <c r="D52" s="39">
        <v>15</v>
      </c>
      <c r="E52" s="40">
        <v>15</v>
      </c>
      <c r="F52" s="35">
        <v>10</v>
      </c>
      <c r="G52" s="104" t="s">
        <v>133</v>
      </c>
      <c r="H52" s="105"/>
      <c r="I52" s="105"/>
      <c r="J52" s="114"/>
      <c r="K52" s="66"/>
    </row>
    <row r="53" spans="1:21" s="19" customFormat="1" ht="23.25" customHeight="1" x14ac:dyDescent="0.25">
      <c r="A53" s="111" t="s">
        <v>45</v>
      </c>
      <c r="B53" s="112"/>
      <c r="C53" s="112"/>
      <c r="D53" s="112"/>
      <c r="E53" s="112"/>
      <c r="F53" s="112"/>
      <c r="G53" s="112"/>
      <c r="H53" s="112"/>
      <c r="I53" s="112"/>
      <c r="J53" s="112"/>
      <c r="K53" s="112"/>
    </row>
    <row r="54" spans="1:21" s="19" customFormat="1" ht="31.5" customHeight="1" x14ac:dyDescent="0.25">
      <c r="A54" s="111" t="s">
        <v>78</v>
      </c>
      <c r="B54" s="112"/>
      <c r="C54" s="112"/>
      <c r="D54" s="112"/>
      <c r="E54" s="112"/>
      <c r="F54" s="112"/>
      <c r="G54" s="112"/>
      <c r="H54" s="112"/>
      <c r="I54" s="112"/>
      <c r="J54" s="112"/>
      <c r="K54" s="112"/>
    </row>
    <row r="55" spans="1:21" s="19" customFormat="1" ht="39" customHeight="1" x14ac:dyDescent="0.25">
      <c r="A55" s="122" t="s">
        <v>114</v>
      </c>
      <c r="B55" s="123"/>
      <c r="C55" s="123"/>
      <c r="D55" s="123"/>
      <c r="E55" s="123"/>
      <c r="F55" s="123"/>
      <c r="G55" s="123"/>
      <c r="H55" s="123"/>
      <c r="I55" s="123"/>
      <c r="J55" s="123"/>
      <c r="K55" s="123"/>
    </row>
    <row r="56" spans="1:21" s="19" customFormat="1" ht="33.75" customHeight="1" x14ac:dyDescent="0.25">
      <c r="A56" s="106" t="s">
        <v>90</v>
      </c>
      <c r="B56" s="65" t="s">
        <v>69</v>
      </c>
      <c r="C56" s="34" t="s">
        <v>28</v>
      </c>
      <c r="D56" s="34">
        <v>6</v>
      </c>
      <c r="E56" s="27">
        <v>6</v>
      </c>
      <c r="F56" s="27">
        <v>6</v>
      </c>
      <c r="G56" s="104"/>
      <c r="H56" s="105"/>
      <c r="I56" s="105"/>
      <c r="J56" s="114"/>
      <c r="K56" s="66"/>
    </row>
    <row r="57" spans="1:21" s="19" customFormat="1" ht="33" customHeight="1" x14ac:dyDescent="0.25">
      <c r="A57" s="107"/>
      <c r="B57" s="65" t="s">
        <v>30</v>
      </c>
      <c r="C57" s="34" t="s">
        <v>28</v>
      </c>
      <c r="D57" s="34">
        <v>0</v>
      </c>
      <c r="E57" s="27">
        <v>0</v>
      </c>
      <c r="F57" s="34">
        <v>0</v>
      </c>
      <c r="G57" s="104"/>
      <c r="H57" s="105"/>
      <c r="I57" s="105"/>
      <c r="J57" s="114"/>
      <c r="K57" s="66"/>
    </row>
    <row r="58" spans="1:21" s="19" customFormat="1" ht="68.25" customHeight="1" x14ac:dyDescent="0.25">
      <c r="A58" s="110"/>
      <c r="B58" s="65" t="s">
        <v>31</v>
      </c>
      <c r="C58" s="34" t="s">
        <v>27</v>
      </c>
      <c r="D58" s="27">
        <v>100</v>
      </c>
      <c r="E58" s="27">
        <v>100</v>
      </c>
      <c r="F58" s="27">
        <v>95.4</v>
      </c>
      <c r="G58" s="119" t="s">
        <v>151</v>
      </c>
      <c r="H58" s="120"/>
      <c r="I58" s="120"/>
      <c r="J58" s="121"/>
      <c r="K58" s="66"/>
    </row>
    <row r="59" spans="1:21" s="19" customFormat="1" ht="39.75" customHeight="1" x14ac:dyDescent="0.3">
      <c r="A59" s="41" t="s">
        <v>47</v>
      </c>
      <c r="B59" s="41"/>
      <c r="C59" s="41"/>
      <c r="D59" s="41"/>
      <c r="E59" s="41"/>
      <c r="F59" s="49"/>
      <c r="G59" s="41"/>
      <c r="H59" s="41"/>
      <c r="I59" s="41"/>
      <c r="J59" s="41"/>
      <c r="K59" s="41"/>
      <c r="L59" s="22"/>
      <c r="M59" s="22"/>
      <c r="N59" s="16"/>
      <c r="O59" s="16"/>
      <c r="P59" s="16"/>
      <c r="Q59" s="16"/>
      <c r="R59" s="16"/>
      <c r="S59" s="16"/>
    </row>
    <row r="60" spans="1:21" s="19" customFormat="1" ht="21" customHeight="1" x14ac:dyDescent="0.25">
      <c r="A60" s="118" t="s">
        <v>46</v>
      </c>
      <c r="B60" s="118"/>
      <c r="C60" s="57"/>
      <c r="D60" s="57"/>
      <c r="E60" s="57"/>
      <c r="F60" s="50"/>
      <c r="G60" s="57"/>
      <c r="H60" s="57"/>
      <c r="I60" s="57"/>
      <c r="J60" s="57"/>
      <c r="K60" s="57"/>
      <c r="L60" s="16"/>
      <c r="M60" s="16"/>
      <c r="N60" s="16"/>
      <c r="O60" s="16"/>
      <c r="P60" s="16"/>
      <c r="Q60" s="16"/>
      <c r="R60" s="16"/>
      <c r="S60" s="16"/>
      <c r="T60" s="16"/>
      <c r="U60" s="16"/>
    </row>
    <row r="61" spans="1:21" s="19" customFormat="1" ht="6.75" customHeight="1" x14ac:dyDescent="0.3">
      <c r="A61" s="16"/>
      <c r="B61" s="16"/>
      <c r="C61" s="16"/>
      <c r="D61" s="16"/>
      <c r="E61" s="16"/>
      <c r="F61" s="22"/>
      <c r="G61" s="16"/>
      <c r="H61" s="16"/>
      <c r="I61" s="16"/>
      <c r="J61" s="16"/>
      <c r="K61" s="16"/>
      <c r="L61" s="16"/>
      <c r="M61" s="16"/>
      <c r="N61" s="16"/>
      <c r="O61" s="16"/>
      <c r="P61" s="16"/>
      <c r="Q61" s="16"/>
      <c r="R61" s="16"/>
      <c r="S61" s="16"/>
      <c r="T61" s="16"/>
      <c r="U61" s="16"/>
    </row>
  </sheetData>
  <mergeCells count="73">
    <mergeCell ref="M4:M6"/>
    <mergeCell ref="D5:D6"/>
    <mergeCell ref="E5:F5"/>
    <mergeCell ref="G7:J7"/>
    <mergeCell ref="A9:K9"/>
    <mergeCell ref="A4:A6"/>
    <mergeCell ref="B4:B6"/>
    <mergeCell ref="C4:C6"/>
    <mergeCell ref="D4:F4"/>
    <mergeCell ref="G4:J6"/>
    <mergeCell ref="K4:K6"/>
    <mergeCell ref="A54:K54"/>
    <mergeCell ref="A55:K55"/>
    <mergeCell ref="G15:J15"/>
    <mergeCell ref="A8:K8"/>
    <mergeCell ref="G11:J11"/>
    <mergeCell ref="G12:J12"/>
    <mergeCell ref="G13:J13"/>
    <mergeCell ref="G14:J14"/>
    <mergeCell ref="A10:K10"/>
    <mergeCell ref="G33:J33"/>
    <mergeCell ref="G34:J34"/>
    <mergeCell ref="A37:K37"/>
    <mergeCell ref="G32:J32"/>
    <mergeCell ref="G27:J27"/>
    <mergeCell ref="G28:J28"/>
    <mergeCell ref="G29:J29"/>
    <mergeCell ref="A53:K53"/>
    <mergeCell ref="A2:K2"/>
    <mergeCell ref="A11:A19"/>
    <mergeCell ref="A20:K20"/>
    <mergeCell ref="A21:K21"/>
    <mergeCell ref="G23:J23"/>
    <mergeCell ref="G24:J24"/>
    <mergeCell ref="G16:J16"/>
    <mergeCell ref="A22:K22"/>
    <mergeCell ref="G25:J25"/>
    <mergeCell ref="G17:J17"/>
    <mergeCell ref="G18:J18"/>
    <mergeCell ref="G30:J30"/>
    <mergeCell ref="G26:J26"/>
    <mergeCell ref="G42:J42"/>
    <mergeCell ref="A36:K36"/>
    <mergeCell ref="A49:K49"/>
    <mergeCell ref="A50:A52"/>
    <mergeCell ref="G50:J50"/>
    <mergeCell ref="G51:I51"/>
    <mergeCell ref="G52:J52"/>
    <mergeCell ref="A47:K47"/>
    <mergeCell ref="G44:J44"/>
    <mergeCell ref="G45:J45"/>
    <mergeCell ref="G46:J46"/>
    <mergeCell ref="A48:K48"/>
    <mergeCell ref="A56:A58"/>
    <mergeCell ref="G56:J56"/>
    <mergeCell ref="A60:B60"/>
    <mergeCell ref="G57:J57"/>
    <mergeCell ref="G58:J58"/>
    <mergeCell ref="G19:I19"/>
    <mergeCell ref="L41:M41"/>
    <mergeCell ref="G43:I43"/>
    <mergeCell ref="A23:A31"/>
    <mergeCell ref="G31:I31"/>
    <mergeCell ref="A33:A34"/>
    <mergeCell ref="A35:K35"/>
    <mergeCell ref="A38:A46"/>
    <mergeCell ref="G38:J38"/>
    <mergeCell ref="G40:I40"/>
    <mergeCell ref="G41:J41"/>
    <mergeCell ref="M46:R46"/>
    <mergeCell ref="G39:J39"/>
    <mergeCell ref="L23:O23"/>
    <mergeCell ref="Q26:AB26"/>
  </mergeCells>
  <phoneticPr fontId="0" type="noConversion"/>
  <pageMargins left="0.78740157480314965" right="0.39370078740157483" top="0.78740157480314965" bottom="0.78740157480314965" header="0.31496062992125984" footer="0.31496062992125984"/>
  <pageSetup paperSize="9" scale="40" fitToWidth="0" fitToHeight="0" orientation="portrait" r:id="rId1"/>
  <rowBreaks count="1" manualBreakCount="1">
    <brk id="4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view="pageBreakPreview" topLeftCell="A28" zoomScaleNormal="60" zoomScaleSheetLayoutView="100" workbookViewId="0">
      <selection activeCell="I44" sqref="I44:J44"/>
    </sheetView>
  </sheetViews>
  <sheetFormatPr defaultColWidth="8.7109375" defaultRowHeight="15" x14ac:dyDescent="0.25"/>
  <cols>
    <col min="1" max="1" width="29.28515625" style="10" customWidth="1"/>
    <col min="2" max="2" width="14.7109375" style="10" customWidth="1"/>
    <col min="3" max="3" width="13.42578125" style="10" customWidth="1"/>
    <col min="4" max="4" width="14.42578125" style="10" customWidth="1"/>
    <col min="5" max="5" width="14.5703125" style="10" customWidth="1"/>
    <col min="6" max="6" width="11.85546875" style="10" customWidth="1"/>
    <col min="7" max="7" width="14.85546875" style="10" customWidth="1"/>
    <col min="8" max="8" width="14.140625" style="10" customWidth="1"/>
    <col min="9" max="9" width="10.7109375" style="10" customWidth="1"/>
    <col min="10" max="10" width="14.85546875" style="10" customWidth="1"/>
    <col min="11" max="12" width="12.28515625" style="10" customWidth="1"/>
    <col min="13" max="14" width="10.7109375" style="10" customWidth="1"/>
    <col min="15" max="15" width="12.28515625" style="10" customWidth="1"/>
    <col min="16" max="16" width="10.5703125" style="10" customWidth="1"/>
    <col min="17" max="17" width="12" style="10" customWidth="1"/>
    <col min="18" max="18" width="12.5703125" style="10" customWidth="1"/>
    <col min="19" max="19" width="0.140625" style="10" customWidth="1"/>
    <col min="20" max="16384" width="8.7109375" style="10"/>
  </cols>
  <sheetData>
    <row r="1" spans="1:18" s="12" customFormat="1" ht="42.75" customHeight="1" x14ac:dyDescent="0.25">
      <c r="A1" s="115" t="s">
        <v>119</v>
      </c>
      <c r="B1" s="115"/>
      <c r="C1" s="115"/>
      <c r="D1" s="115"/>
      <c r="E1" s="115"/>
      <c r="F1" s="115"/>
      <c r="G1" s="115"/>
      <c r="H1" s="115"/>
      <c r="I1" s="115"/>
      <c r="J1" s="115"/>
      <c r="K1" s="115"/>
      <c r="L1" s="115"/>
    </row>
    <row r="2" spans="1:18" s="12" customFormat="1" ht="63.75" customHeight="1" x14ac:dyDescent="0.25">
      <c r="A2" s="163" t="s">
        <v>21</v>
      </c>
      <c r="B2" s="164"/>
      <c r="C2" s="163" t="s">
        <v>120</v>
      </c>
      <c r="D2" s="165"/>
      <c r="E2" s="165"/>
      <c r="F2" s="164"/>
      <c r="G2" s="166" t="s">
        <v>121</v>
      </c>
      <c r="H2" s="167"/>
      <c r="I2" s="167"/>
      <c r="J2" s="167"/>
      <c r="K2" s="167"/>
      <c r="L2" s="168"/>
      <c r="M2" s="11"/>
      <c r="N2" s="11"/>
      <c r="O2" s="11"/>
      <c r="P2" s="11"/>
    </row>
    <row r="3" spans="1:18" s="12" customFormat="1" ht="23.25" customHeight="1" x14ac:dyDescent="0.25">
      <c r="A3" s="163">
        <v>1</v>
      </c>
      <c r="B3" s="164"/>
      <c r="C3" s="163">
        <v>2</v>
      </c>
      <c r="D3" s="165"/>
      <c r="E3" s="165"/>
      <c r="F3" s="164"/>
      <c r="G3" s="166">
        <v>3</v>
      </c>
      <c r="H3" s="167"/>
      <c r="I3" s="167"/>
      <c r="J3" s="167"/>
      <c r="K3" s="167"/>
      <c r="L3" s="168"/>
      <c r="M3" s="11"/>
      <c r="N3" s="11"/>
      <c r="O3" s="11"/>
      <c r="P3" s="11"/>
    </row>
    <row r="4" spans="1:18" s="12" customFormat="1" ht="72.75" customHeight="1" x14ac:dyDescent="0.25">
      <c r="A4" s="156" t="s">
        <v>71</v>
      </c>
      <c r="B4" s="157"/>
      <c r="C4" s="158">
        <f>C5+C6</f>
        <v>300.70000000000005</v>
      </c>
      <c r="D4" s="159"/>
      <c r="E4" s="159"/>
      <c r="F4" s="160"/>
      <c r="G4" s="151">
        <f>G5+G6</f>
        <v>300.70000000000005</v>
      </c>
      <c r="H4" s="152"/>
      <c r="I4" s="152"/>
      <c r="J4" s="152"/>
      <c r="K4" s="152"/>
      <c r="L4" s="153"/>
      <c r="M4" s="11"/>
      <c r="N4" s="11"/>
      <c r="O4" s="11"/>
      <c r="P4" s="11"/>
    </row>
    <row r="5" spans="1:18" s="12" customFormat="1" ht="18" customHeight="1" x14ac:dyDescent="0.25">
      <c r="A5" s="149" t="s">
        <v>10</v>
      </c>
      <c r="B5" s="150"/>
      <c r="C5" s="151">
        <v>167.8</v>
      </c>
      <c r="D5" s="152"/>
      <c r="E5" s="152"/>
      <c r="F5" s="153"/>
      <c r="G5" s="151">
        <v>167.8</v>
      </c>
      <c r="H5" s="152"/>
      <c r="I5" s="152"/>
      <c r="J5" s="152"/>
      <c r="K5" s="152"/>
      <c r="L5" s="153"/>
      <c r="M5" s="11"/>
      <c r="N5" s="11"/>
      <c r="O5" s="11"/>
      <c r="P5" s="11"/>
    </row>
    <row r="6" spans="1:18" s="12" customFormat="1" ht="18.600000000000001" customHeight="1" x14ac:dyDescent="0.25">
      <c r="A6" s="149" t="s">
        <v>11</v>
      </c>
      <c r="B6" s="150"/>
      <c r="C6" s="151">
        <v>132.9</v>
      </c>
      <c r="D6" s="152"/>
      <c r="E6" s="152"/>
      <c r="F6" s="153"/>
      <c r="G6" s="151">
        <v>132.9</v>
      </c>
      <c r="H6" s="152"/>
      <c r="I6" s="152"/>
      <c r="J6" s="152"/>
      <c r="K6" s="152"/>
      <c r="L6" s="153"/>
      <c r="M6" s="11"/>
      <c r="N6" s="11"/>
      <c r="O6" s="11"/>
      <c r="P6" s="11"/>
    </row>
    <row r="7" spans="1:18" s="12" customFormat="1" ht="21.75" customHeight="1" x14ac:dyDescent="0.25">
      <c r="A7" s="156" t="s">
        <v>93</v>
      </c>
      <c r="B7" s="157"/>
      <c r="C7" s="151">
        <f>C8+C9</f>
        <v>2324.3000000000002</v>
      </c>
      <c r="D7" s="152"/>
      <c r="E7" s="152"/>
      <c r="F7" s="153"/>
      <c r="G7" s="162">
        <f>G8+G9</f>
        <v>2324.3000000000002</v>
      </c>
      <c r="H7" s="162"/>
      <c r="I7" s="162"/>
      <c r="J7" s="162"/>
      <c r="K7" s="162"/>
      <c r="L7" s="162"/>
      <c r="M7" s="11"/>
      <c r="N7" s="11"/>
      <c r="O7" s="11"/>
      <c r="P7" s="11"/>
    </row>
    <row r="8" spans="1:18" s="12" customFormat="1" ht="18" customHeight="1" x14ac:dyDescent="0.25">
      <c r="A8" s="149" t="s">
        <v>10</v>
      </c>
      <c r="B8" s="150"/>
      <c r="C8" s="151">
        <v>2324.3000000000002</v>
      </c>
      <c r="D8" s="152"/>
      <c r="E8" s="152"/>
      <c r="F8" s="153"/>
      <c r="G8" s="151">
        <v>2324.3000000000002</v>
      </c>
      <c r="H8" s="152"/>
      <c r="I8" s="152"/>
      <c r="J8" s="152"/>
      <c r="K8" s="152"/>
      <c r="L8" s="153"/>
      <c r="M8" s="11"/>
      <c r="N8" s="11"/>
      <c r="O8" s="11"/>
      <c r="P8" s="11"/>
    </row>
    <row r="9" spans="1:18" s="12" customFormat="1" ht="18.600000000000001" customHeight="1" x14ac:dyDescent="0.25">
      <c r="A9" s="149" t="s">
        <v>11</v>
      </c>
      <c r="B9" s="150"/>
      <c r="C9" s="151">
        <v>0</v>
      </c>
      <c r="D9" s="152"/>
      <c r="E9" s="152"/>
      <c r="F9" s="153"/>
      <c r="G9" s="151">
        <v>0</v>
      </c>
      <c r="H9" s="152"/>
      <c r="I9" s="152"/>
      <c r="J9" s="152"/>
      <c r="K9" s="152"/>
      <c r="L9" s="153"/>
      <c r="M9" s="11"/>
      <c r="N9" s="11"/>
      <c r="O9" s="11"/>
      <c r="P9" s="11"/>
    </row>
    <row r="10" spans="1:18" s="12" customFormat="1" ht="69.75" customHeight="1" x14ac:dyDescent="0.25">
      <c r="A10" s="156" t="s">
        <v>94</v>
      </c>
      <c r="B10" s="157"/>
      <c r="C10" s="151">
        <f>C11+C12</f>
        <v>440</v>
      </c>
      <c r="D10" s="152"/>
      <c r="E10" s="152"/>
      <c r="F10" s="153"/>
      <c r="G10" s="151">
        <f>G11+G12</f>
        <v>440</v>
      </c>
      <c r="H10" s="152"/>
      <c r="I10" s="152"/>
      <c r="J10" s="152"/>
      <c r="K10" s="152"/>
      <c r="L10" s="153"/>
      <c r="M10" s="11"/>
      <c r="N10" s="11"/>
      <c r="O10" s="11"/>
      <c r="P10" s="11"/>
    </row>
    <row r="11" spans="1:18" s="12" customFormat="1" ht="18.600000000000001" customHeight="1" x14ac:dyDescent="0.25">
      <c r="A11" s="149" t="s">
        <v>10</v>
      </c>
      <c r="B11" s="150"/>
      <c r="C11" s="151">
        <v>0</v>
      </c>
      <c r="D11" s="152"/>
      <c r="E11" s="152"/>
      <c r="F11" s="153"/>
      <c r="G11" s="151">
        <v>0</v>
      </c>
      <c r="H11" s="152"/>
      <c r="I11" s="152"/>
      <c r="J11" s="152"/>
      <c r="K11" s="152"/>
      <c r="L11" s="153"/>
      <c r="M11" s="11"/>
      <c r="N11" s="11"/>
      <c r="O11" s="11"/>
      <c r="P11" s="11"/>
    </row>
    <row r="12" spans="1:18" s="12" customFormat="1" ht="18.600000000000001" customHeight="1" x14ac:dyDescent="0.25">
      <c r="A12" s="149" t="s">
        <v>11</v>
      </c>
      <c r="B12" s="150"/>
      <c r="C12" s="151">
        <v>440</v>
      </c>
      <c r="D12" s="152"/>
      <c r="E12" s="152"/>
      <c r="F12" s="153"/>
      <c r="G12" s="151">
        <v>440</v>
      </c>
      <c r="H12" s="152"/>
      <c r="I12" s="152"/>
      <c r="J12" s="152"/>
      <c r="K12" s="152"/>
      <c r="L12" s="153"/>
      <c r="M12" s="11"/>
      <c r="N12" s="11"/>
      <c r="O12" s="11"/>
      <c r="P12" s="11"/>
    </row>
    <row r="13" spans="1:18" s="12" customFormat="1" ht="26.45" customHeight="1" x14ac:dyDescent="0.25">
      <c r="A13" s="156" t="s">
        <v>95</v>
      </c>
      <c r="B13" s="157"/>
      <c r="C13" s="151">
        <f>C14+C15</f>
        <v>1785.2</v>
      </c>
      <c r="D13" s="152"/>
      <c r="E13" s="152"/>
      <c r="F13" s="153"/>
      <c r="G13" s="162">
        <f>G14+G15</f>
        <v>1785.2</v>
      </c>
      <c r="H13" s="162"/>
      <c r="I13" s="162"/>
      <c r="J13" s="162"/>
      <c r="K13" s="162"/>
      <c r="L13" s="162"/>
      <c r="M13" s="11"/>
      <c r="N13" s="11"/>
      <c r="O13" s="11"/>
      <c r="P13" s="11"/>
    </row>
    <row r="14" spans="1:18" s="12" customFormat="1" ht="18.600000000000001" customHeight="1" x14ac:dyDescent="0.25">
      <c r="A14" s="149" t="s">
        <v>10</v>
      </c>
      <c r="B14" s="150"/>
      <c r="C14" s="151">
        <v>1785.2</v>
      </c>
      <c r="D14" s="152"/>
      <c r="E14" s="152"/>
      <c r="F14" s="153"/>
      <c r="G14" s="151">
        <v>1785.2</v>
      </c>
      <c r="H14" s="152"/>
      <c r="I14" s="152"/>
      <c r="J14" s="152"/>
      <c r="K14" s="152"/>
      <c r="L14" s="153"/>
      <c r="M14" s="11"/>
      <c r="N14" s="11"/>
      <c r="O14" s="11"/>
      <c r="P14" s="11"/>
    </row>
    <row r="15" spans="1:18" s="12" customFormat="1" ht="18.600000000000001" customHeight="1" x14ac:dyDescent="0.25">
      <c r="A15" s="149" t="s">
        <v>11</v>
      </c>
      <c r="B15" s="150"/>
      <c r="C15" s="151">
        <v>0</v>
      </c>
      <c r="D15" s="152"/>
      <c r="E15" s="152"/>
      <c r="F15" s="153"/>
      <c r="G15" s="151">
        <v>0</v>
      </c>
      <c r="H15" s="152"/>
      <c r="I15" s="152"/>
      <c r="J15" s="152"/>
      <c r="K15" s="152"/>
      <c r="L15" s="153"/>
      <c r="M15" s="11"/>
      <c r="N15" s="11"/>
      <c r="O15" s="11"/>
      <c r="P15" s="11"/>
    </row>
    <row r="16" spans="1:18" ht="78" customHeight="1" x14ac:dyDescent="0.25">
      <c r="A16" s="156" t="s">
        <v>96</v>
      </c>
      <c r="B16" s="157"/>
      <c r="C16" s="158">
        <f>C17+C18</f>
        <v>341</v>
      </c>
      <c r="D16" s="159"/>
      <c r="E16" s="159"/>
      <c r="F16" s="160"/>
      <c r="G16" s="161">
        <f>G17+G18</f>
        <v>341</v>
      </c>
      <c r="H16" s="161"/>
      <c r="I16" s="161"/>
      <c r="J16" s="161"/>
      <c r="K16" s="161"/>
      <c r="L16" s="161"/>
      <c r="M16" s="11"/>
      <c r="N16" s="11"/>
      <c r="O16" s="11"/>
      <c r="P16" s="11"/>
      <c r="Q16" s="12"/>
      <c r="R16" s="12"/>
    </row>
    <row r="17" spans="1:18" ht="16.5" customHeight="1" x14ac:dyDescent="0.25">
      <c r="A17" s="149" t="s">
        <v>10</v>
      </c>
      <c r="B17" s="150"/>
      <c r="C17" s="151">
        <v>309</v>
      </c>
      <c r="D17" s="152"/>
      <c r="E17" s="152"/>
      <c r="F17" s="153"/>
      <c r="G17" s="151">
        <v>309</v>
      </c>
      <c r="H17" s="152"/>
      <c r="I17" s="152"/>
      <c r="J17" s="152"/>
      <c r="K17" s="152"/>
      <c r="L17" s="153"/>
      <c r="M17" s="11"/>
      <c r="N17" s="11"/>
      <c r="O17" s="11"/>
      <c r="P17" s="11"/>
      <c r="Q17" s="12"/>
      <c r="R17" s="12"/>
    </row>
    <row r="18" spans="1:18" ht="22.9" customHeight="1" x14ac:dyDescent="0.25">
      <c r="A18" s="149" t="s">
        <v>11</v>
      </c>
      <c r="B18" s="150"/>
      <c r="C18" s="151">
        <v>32</v>
      </c>
      <c r="D18" s="152"/>
      <c r="E18" s="152"/>
      <c r="F18" s="153"/>
      <c r="G18" s="151">
        <v>32</v>
      </c>
      <c r="H18" s="152"/>
      <c r="I18" s="152"/>
      <c r="J18" s="152"/>
      <c r="K18" s="152"/>
      <c r="L18" s="153"/>
      <c r="M18" s="11"/>
      <c r="N18" s="11"/>
      <c r="O18" s="11"/>
      <c r="P18" s="11"/>
      <c r="Q18" s="11"/>
      <c r="R18" s="11"/>
    </row>
    <row r="19" spans="1:18" ht="28.9" customHeight="1" x14ac:dyDescent="0.25">
      <c r="A19" s="156" t="s">
        <v>97</v>
      </c>
      <c r="B19" s="157"/>
      <c r="C19" s="158">
        <f>C20+C21</f>
        <v>5643.9</v>
      </c>
      <c r="D19" s="159"/>
      <c r="E19" s="159"/>
      <c r="F19" s="160"/>
      <c r="G19" s="158">
        <f>G20+G21</f>
        <v>5643.9</v>
      </c>
      <c r="H19" s="159"/>
      <c r="I19" s="159"/>
      <c r="J19" s="159"/>
      <c r="K19" s="159"/>
      <c r="L19" s="160"/>
      <c r="M19" s="11"/>
      <c r="N19" s="11"/>
      <c r="O19" s="11"/>
      <c r="P19" s="11"/>
      <c r="Q19" s="11"/>
      <c r="R19" s="11"/>
    </row>
    <row r="20" spans="1:18" ht="16.899999999999999" customHeight="1" x14ac:dyDescent="0.25">
      <c r="A20" s="149" t="s">
        <v>10</v>
      </c>
      <c r="B20" s="150"/>
      <c r="C20" s="151">
        <v>5643.9</v>
      </c>
      <c r="D20" s="152"/>
      <c r="E20" s="152"/>
      <c r="F20" s="153"/>
      <c r="G20" s="158">
        <v>5643.9</v>
      </c>
      <c r="H20" s="159"/>
      <c r="I20" s="159"/>
      <c r="J20" s="159"/>
      <c r="K20" s="159"/>
      <c r="L20" s="160"/>
      <c r="M20" s="11"/>
      <c r="N20" s="11"/>
      <c r="O20" s="11"/>
      <c r="P20" s="11"/>
      <c r="Q20" s="11"/>
      <c r="R20" s="11"/>
    </row>
    <row r="21" spans="1:18" ht="18.600000000000001" customHeight="1" x14ac:dyDescent="0.25">
      <c r="A21" s="149" t="s">
        <v>11</v>
      </c>
      <c r="B21" s="150"/>
      <c r="C21" s="151">
        <v>0</v>
      </c>
      <c r="D21" s="152"/>
      <c r="E21" s="152"/>
      <c r="F21" s="153"/>
      <c r="G21" s="151">
        <v>0</v>
      </c>
      <c r="H21" s="152"/>
      <c r="I21" s="152"/>
      <c r="J21" s="152"/>
      <c r="K21" s="152"/>
      <c r="L21" s="153"/>
      <c r="M21" s="11"/>
      <c r="N21" s="11"/>
      <c r="O21" s="11"/>
      <c r="P21" s="11"/>
      <c r="Q21" s="11"/>
      <c r="R21" s="11"/>
    </row>
    <row r="22" spans="1:18" ht="72.75" customHeight="1" x14ac:dyDescent="0.25">
      <c r="A22" s="156" t="s">
        <v>98</v>
      </c>
      <c r="B22" s="157"/>
      <c r="C22" s="158">
        <f>C23</f>
        <v>0</v>
      </c>
      <c r="D22" s="159"/>
      <c r="E22" s="159"/>
      <c r="F22" s="160"/>
      <c r="G22" s="158">
        <f>G23</f>
        <v>0</v>
      </c>
      <c r="H22" s="159"/>
      <c r="I22" s="159"/>
      <c r="J22" s="159"/>
      <c r="K22" s="159"/>
      <c r="L22" s="160"/>
      <c r="M22" s="11"/>
      <c r="N22" s="11"/>
      <c r="O22" s="11"/>
      <c r="P22" s="11"/>
      <c r="Q22" s="11"/>
      <c r="R22" s="11"/>
    </row>
    <row r="23" spans="1:18" ht="19.899999999999999" customHeight="1" x14ac:dyDescent="0.25">
      <c r="A23" s="149" t="s">
        <v>10</v>
      </c>
      <c r="B23" s="150"/>
      <c r="C23" s="151">
        <v>0</v>
      </c>
      <c r="D23" s="152"/>
      <c r="E23" s="152"/>
      <c r="F23" s="153"/>
      <c r="G23" s="151">
        <v>0</v>
      </c>
      <c r="H23" s="152"/>
      <c r="I23" s="152"/>
      <c r="J23" s="152"/>
      <c r="K23" s="152"/>
      <c r="L23" s="153"/>
      <c r="M23" s="11"/>
      <c r="N23" s="11"/>
      <c r="O23" s="11"/>
      <c r="P23" s="11"/>
      <c r="Q23" s="11"/>
      <c r="R23" s="11"/>
    </row>
    <row r="24" spans="1:18" ht="21.6" customHeight="1" x14ac:dyDescent="0.25">
      <c r="A24" s="149" t="s">
        <v>11</v>
      </c>
      <c r="B24" s="150"/>
      <c r="C24" s="151">
        <v>0</v>
      </c>
      <c r="D24" s="152"/>
      <c r="E24" s="152"/>
      <c r="F24" s="153"/>
      <c r="G24" s="151">
        <v>0</v>
      </c>
      <c r="H24" s="152"/>
      <c r="I24" s="152"/>
      <c r="J24" s="152"/>
      <c r="K24" s="152"/>
      <c r="L24" s="153"/>
      <c r="M24" s="11"/>
      <c r="N24" s="11"/>
      <c r="O24" s="11"/>
      <c r="P24" s="11"/>
      <c r="Q24" s="11"/>
      <c r="R24" s="11"/>
    </row>
    <row r="25" spans="1:18" ht="70.5" customHeight="1" x14ac:dyDescent="0.25">
      <c r="A25" s="156" t="s">
        <v>99</v>
      </c>
      <c r="B25" s="157"/>
      <c r="C25" s="158">
        <f>C26+C27</f>
        <v>78.2</v>
      </c>
      <c r="D25" s="159"/>
      <c r="E25" s="159"/>
      <c r="F25" s="160"/>
      <c r="G25" s="158">
        <f>G26+G27</f>
        <v>78.2</v>
      </c>
      <c r="H25" s="159"/>
      <c r="I25" s="159"/>
      <c r="J25" s="159"/>
      <c r="K25" s="159"/>
      <c r="L25" s="160"/>
      <c r="M25" s="11"/>
      <c r="N25" s="11"/>
      <c r="O25" s="11"/>
      <c r="P25" s="11"/>
      <c r="Q25" s="11"/>
      <c r="R25" s="11"/>
    </row>
    <row r="26" spans="1:18" ht="21.6" customHeight="1" x14ac:dyDescent="0.25">
      <c r="A26" s="149" t="s">
        <v>10</v>
      </c>
      <c r="B26" s="150"/>
      <c r="C26" s="151">
        <v>0</v>
      </c>
      <c r="D26" s="152"/>
      <c r="E26" s="152"/>
      <c r="F26" s="153"/>
      <c r="G26" s="151">
        <v>0</v>
      </c>
      <c r="H26" s="152"/>
      <c r="I26" s="152"/>
      <c r="J26" s="152"/>
      <c r="K26" s="152"/>
      <c r="L26" s="153"/>
      <c r="M26" s="11"/>
      <c r="N26" s="11"/>
      <c r="O26" s="11"/>
      <c r="P26" s="11"/>
      <c r="Q26" s="11"/>
      <c r="R26" s="11"/>
    </row>
    <row r="27" spans="1:18" ht="19.149999999999999" customHeight="1" x14ac:dyDescent="0.25">
      <c r="A27" s="149" t="s">
        <v>11</v>
      </c>
      <c r="B27" s="150"/>
      <c r="C27" s="151">
        <v>78.2</v>
      </c>
      <c r="D27" s="152"/>
      <c r="E27" s="152"/>
      <c r="F27" s="153"/>
      <c r="G27" s="151">
        <v>78.2</v>
      </c>
      <c r="H27" s="152"/>
      <c r="I27" s="152"/>
      <c r="J27" s="152"/>
      <c r="K27" s="152"/>
      <c r="L27" s="153"/>
      <c r="M27" s="11"/>
      <c r="N27" s="11"/>
      <c r="O27" s="11"/>
      <c r="P27" s="11"/>
      <c r="Q27" s="11"/>
      <c r="R27" s="11"/>
    </row>
    <row r="28" spans="1:18" ht="74.45" customHeight="1" x14ac:dyDescent="0.25">
      <c r="A28" s="156" t="s">
        <v>100</v>
      </c>
      <c r="B28" s="157"/>
      <c r="C28" s="151">
        <f>C29+C30</f>
        <v>198.4</v>
      </c>
      <c r="D28" s="152"/>
      <c r="E28" s="152"/>
      <c r="F28" s="153"/>
      <c r="G28" s="151">
        <f>G29+G30</f>
        <v>198.4</v>
      </c>
      <c r="H28" s="152"/>
      <c r="I28" s="152"/>
      <c r="J28" s="152"/>
      <c r="K28" s="152"/>
      <c r="L28" s="153"/>
      <c r="M28" s="11"/>
      <c r="N28" s="11"/>
      <c r="O28" s="11"/>
      <c r="P28" s="11"/>
      <c r="Q28" s="11"/>
      <c r="R28" s="11"/>
    </row>
    <row r="29" spans="1:18" ht="22.15" customHeight="1" x14ac:dyDescent="0.25">
      <c r="A29" s="149" t="s">
        <v>10</v>
      </c>
      <c r="B29" s="150"/>
      <c r="C29" s="151">
        <v>105</v>
      </c>
      <c r="D29" s="152"/>
      <c r="E29" s="152"/>
      <c r="F29" s="153"/>
      <c r="G29" s="151">
        <v>105</v>
      </c>
      <c r="H29" s="152"/>
      <c r="I29" s="152"/>
      <c r="J29" s="152"/>
      <c r="K29" s="152"/>
      <c r="L29" s="153"/>
      <c r="M29" s="11"/>
      <c r="N29" s="11"/>
      <c r="O29" s="11"/>
      <c r="P29" s="11"/>
      <c r="Q29" s="11"/>
      <c r="R29" s="11"/>
    </row>
    <row r="30" spans="1:18" ht="19.899999999999999" customHeight="1" x14ac:dyDescent="0.25">
      <c r="A30" s="149" t="s">
        <v>11</v>
      </c>
      <c r="B30" s="150"/>
      <c r="C30" s="151">
        <v>93.4</v>
      </c>
      <c r="D30" s="152"/>
      <c r="E30" s="152"/>
      <c r="F30" s="153"/>
      <c r="G30" s="151">
        <v>93.4</v>
      </c>
      <c r="H30" s="152"/>
      <c r="I30" s="152"/>
      <c r="J30" s="152"/>
      <c r="K30" s="152"/>
      <c r="L30" s="153"/>
      <c r="M30" s="11"/>
      <c r="N30" s="11"/>
      <c r="O30" s="11"/>
      <c r="P30" s="11"/>
      <c r="Q30" s="11"/>
      <c r="R30" s="11"/>
    </row>
    <row r="31" spans="1:18" ht="30" customHeight="1" x14ac:dyDescent="0.25">
      <c r="A31" s="156" t="s">
        <v>101</v>
      </c>
      <c r="B31" s="157"/>
      <c r="C31" s="151">
        <f>C32+C33</f>
        <v>4114.5</v>
      </c>
      <c r="D31" s="152"/>
      <c r="E31" s="152"/>
      <c r="F31" s="153"/>
      <c r="G31" s="151">
        <f>G32+G33</f>
        <v>4114.5</v>
      </c>
      <c r="H31" s="152"/>
      <c r="I31" s="152"/>
      <c r="J31" s="152"/>
      <c r="K31" s="152"/>
      <c r="L31" s="153"/>
      <c r="M31" s="11"/>
      <c r="N31" s="11"/>
      <c r="O31" s="11"/>
      <c r="P31" s="11"/>
      <c r="Q31" s="11"/>
      <c r="R31" s="11"/>
    </row>
    <row r="32" spans="1:18" ht="19.899999999999999" customHeight="1" x14ac:dyDescent="0.25">
      <c r="A32" s="149" t="s">
        <v>10</v>
      </c>
      <c r="B32" s="150"/>
      <c r="C32" s="151">
        <v>4114.5</v>
      </c>
      <c r="D32" s="152"/>
      <c r="E32" s="152"/>
      <c r="F32" s="153"/>
      <c r="G32" s="151">
        <v>4114.5</v>
      </c>
      <c r="H32" s="152"/>
      <c r="I32" s="152"/>
      <c r="J32" s="152"/>
      <c r="K32" s="152"/>
      <c r="L32" s="153"/>
      <c r="M32" s="11"/>
      <c r="N32" s="11"/>
      <c r="O32" s="11"/>
      <c r="P32" s="11"/>
      <c r="Q32" s="11"/>
      <c r="R32" s="11"/>
    </row>
    <row r="33" spans="1:18" ht="19.899999999999999" customHeight="1" x14ac:dyDescent="0.25">
      <c r="A33" s="149" t="s">
        <v>11</v>
      </c>
      <c r="B33" s="150"/>
      <c r="C33" s="151">
        <v>0</v>
      </c>
      <c r="D33" s="152"/>
      <c r="E33" s="152"/>
      <c r="F33" s="153"/>
      <c r="G33" s="151">
        <v>0</v>
      </c>
      <c r="H33" s="152"/>
      <c r="I33" s="152"/>
      <c r="J33" s="152"/>
      <c r="K33" s="152"/>
      <c r="L33" s="153"/>
      <c r="M33" s="11"/>
      <c r="N33" s="11"/>
      <c r="O33" s="11"/>
      <c r="P33" s="11"/>
      <c r="Q33" s="11"/>
      <c r="R33" s="11"/>
    </row>
    <row r="34" spans="1:18" ht="40.5" customHeight="1" x14ac:dyDescent="0.25">
      <c r="A34" s="156" t="s">
        <v>102</v>
      </c>
      <c r="B34" s="157"/>
      <c r="C34" s="151">
        <f>C35+C36</f>
        <v>91.2</v>
      </c>
      <c r="D34" s="152"/>
      <c r="E34" s="152"/>
      <c r="F34" s="153"/>
      <c r="G34" s="151">
        <f>G35+G36</f>
        <v>91.2</v>
      </c>
      <c r="H34" s="152"/>
      <c r="I34" s="152"/>
      <c r="J34" s="152"/>
      <c r="K34" s="152"/>
      <c r="L34" s="153"/>
      <c r="M34" s="11"/>
      <c r="N34" s="11"/>
      <c r="O34" s="11"/>
      <c r="P34" s="11"/>
      <c r="Q34" s="11"/>
      <c r="R34" s="11"/>
    </row>
    <row r="35" spans="1:18" ht="20.45" customHeight="1" x14ac:dyDescent="0.25">
      <c r="A35" s="149" t="s">
        <v>10</v>
      </c>
      <c r="B35" s="150"/>
      <c r="C35" s="151">
        <v>91.2</v>
      </c>
      <c r="D35" s="152"/>
      <c r="E35" s="152"/>
      <c r="F35" s="153"/>
      <c r="G35" s="151">
        <v>91.2</v>
      </c>
      <c r="H35" s="152"/>
      <c r="I35" s="152"/>
      <c r="J35" s="152"/>
      <c r="K35" s="152"/>
      <c r="L35" s="153"/>
      <c r="M35" s="11"/>
      <c r="N35" s="11"/>
      <c r="O35" s="11"/>
      <c r="P35" s="11"/>
      <c r="Q35" s="11"/>
      <c r="R35" s="11"/>
    </row>
    <row r="36" spans="1:18" ht="21" customHeight="1" x14ac:dyDescent="0.25">
      <c r="A36" s="149" t="s">
        <v>11</v>
      </c>
      <c r="B36" s="150"/>
      <c r="C36" s="151">
        <v>0</v>
      </c>
      <c r="D36" s="152"/>
      <c r="E36" s="152"/>
      <c r="F36" s="153"/>
      <c r="G36" s="151">
        <v>0</v>
      </c>
      <c r="H36" s="152"/>
      <c r="I36" s="152"/>
      <c r="J36" s="152"/>
      <c r="K36" s="152"/>
      <c r="L36" s="153"/>
      <c r="M36" s="11"/>
      <c r="N36" s="11"/>
      <c r="O36" s="11"/>
      <c r="P36" s="11"/>
      <c r="Q36" s="11"/>
      <c r="R36" s="11"/>
    </row>
    <row r="37" spans="1:18" ht="33.6" customHeight="1" x14ac:dyDescent="0.25">
      <c r="A37" s="154" t="s">
        <v>103</v>
      </c>
      <c r="B37" s="155"/>
      <c r="C37" s="151">
        <f>C38</f>
        <v>71.5</v>
      </c>
      <c r="D37" s="152"/>
      <c r="E37" s="152"/>
      <c r="F37" s="153"/>
      <c r="G37" s="151">
        <f>G38</f>
        <v>71.5</v>
      </c>
      <c r="H37" s="152"/>
      <c r="I37" s="152"/>
      <c r="J37" s="152"/>
      <c r="K37" s="152"/>
      <c r="L37" s="153"/>
      <c r="M37" s="11"/>
      <c r="N37" s="11"/>
      <c r="O37" s="11"/>
      <c r="P37" s="11"/>
      <c r="Q37" s="11"/>
      <c r="R37" s="11"/>
    </row>
    <row r="38" spans="1:18" ht="21" customHeight="1" x14ac:dyDescent="0.25">
      <c r="A38" s="149" t="s">
        <v>10</v>
      </c>
      <c r="B38" s="150"/>
      <c r="C38" s="151">
        <v>71.5</v>
      </c>
      <c r="D38" s="152"/>
      <c r="E38" s="152"/>
      <c r="F38" s="153"/>
      <c r="G38" s="151">
        <v>71.5</v>
      </c>
      <c r="H38" s="152"/>
      <c r="I38" s="152"/>
      <c r="J38" s="152"/>
      <c r="K38" s="152"/>
      <c r="L38" s="153"/>
      <c r="M38" s="11"/>
      <c r="N38" s="11"/>
      <c r="O38" s="11"/>
      <c r="P38" s="11"/>
      <c r="Q38" s="11"/>
      <c r="R38" s="11"/>
    </row>
    <row r="39" spans="1:18" ht="19.899999999999999" customHeight="1" x14ac:dyDescent="0.25">
      <c r="A39" s="97" t="s">
        <v>40</v>
      </c>
      <c r="B39" s="99"/>
      <c r="C39" s="143">
        <f>C40+C41</f>
        <v>15388.900000000001</v>
      </c>
      <c r="D39" s="144"/>
      <c r="E39" s="144"/>
      <c r="F39" s="145"/>
      <c r="G39" s="143">
        <f>G40+G41</f>
        <v>15388.900000000001</v>
      </c>
      <c r="H39" s="146"/>
      <c r="I39" s="146"/>
      <c r="J39" s="146"/>
      <c r="K39" s="146"/>
      <c r="L39" s="147"/>
      <c r="M39" s="14"/>
      <c r="N39" s="14"/>
      <c r="O39" s="14"/>
      <c r="P39" s="14"/>
      <c r="Q39" s="11"/>
      <c r="R39" s="11"/>
    </row>
    <row r="40" spans="1:18" ht="37.9" customHeight="1" x14ac:dyDescent="0.25">
      <c r="A40" s="97" t="s">
        <v>10</v>
      </c>
      <c r="B40" s="99"/>
      <c r="C40" s="143">
        <f>C5+C8+C11+C14+C17+C20+C23+C26+C29+C32+C35+C38</f>
        <v>14612.400000000001</v>
      </c>
      <c r="D40" s="144"/>
      <c r="E40" s="144"/>
      <c r="F40" s="145"/>
      <c r="G40" s="143">
        <f>G5+G8+G11+G14+G17+G20+G23+G26+G29+G32+G35+G38</f>
        <v>14612.400000000001</v>
      </c>
      <c r="H40" s="146"/>
      <c r="I40" s="146"/>
      <c r="J40" s="146"/>
      <c r="K40" s="146"/>
      <c r="L40" s="147"/>
      <c r="M40" s="14"/>
      <c r="N40" s="14"/>
      <c r="O40" s="14"/>
      <c r="P40" s="14"/>
      <c r="Q40" s="11"/>
      <c r="R40" s="11"/>
    </row>
    <row r="41" spans="1:18" ht="18.75" customHeight="1" x14ac:dyDescent="0.25">
      <c r="A41" s="97" t="s">
        <v>11</v>
      </c>
      <c r="B41" s="99"/>
      <c r="C41" s="143">
        <f>C6+C9+C12+C15+C18+C21+C24+C27+C30+C33+C36</f>
        <v>776.5</v>
      </c>
      <c r="D41" s="144"/>
      <c r="E41" s="144"/>
      <c r="F41" s="145"/>
      <c r="G41" s="143">
        <f>G6+G9+G12+G15+G18+G21+G24+G27+G30+G33+G36</f>
        <v>776.5</v>
      </c>
      <c r="H41" s="146"/>
      <c r="I41" s="146"/>
      <c r="J41" s="146"/>
      <c r="K41" s="146"/>
      <c r="L41" s="147"/>
      <c r="M41" s="12"/>
      <c r="N41" s="12"/>
      <c r="O41" s="12"/>
      <c r="P41" s="12"/>
      <c r="Q41" s="11"/>
      <c r="R41" s="11"/>
    </row>
    <row r="42" spans="1:18" ht="19.5" customHeight="1" x14ac:dyDescent="0.25">
      <c r="A42" s="118" t="s">
        <v>22</v>
      </c>
      <c r="B42" s="118"/>
      <c r="C42" s="118"/>
      <c r="D42" s="118"/>
      <c r="E42" s="118"/>
      <c r="F42" s="118"/>
      <c r="G42" s="118"/>
      <c r="H42" s="118"/>
      <c r="I42" s="118"/>
      <c r="J42" s="118"/>
      <c r="K42" s="118"/>
      <c r="L42" s="118"/>
      <c r="M42" s="13"/>
      <c r="N42" s="13"/>
      <c r="O42" s="13"/>
      <c r="P42" s="13"/>
      <c r="Q42" s="11"/>
      <c r="R42" s="11"/>
    </row>
    <row r="43" spans="1:18" s="16" customFormat="1" ht="11.25" customHeight="1" x14ac:dyDescent="0.25">
      <c r="A43" s="20"/>
      <c r="B43" s="20"/>
      <c r="C43" s="20"/>
      <c r="D43" s="23"/>
      <c r="E43" s="20"/>
      <c r="F43" s="20"/>
      <c r="G43" s="20"/>
      <c r="H43" s="20"/>
      <c r="I43" s="20"/>
      <c r="J43" s="20"/>
      <c r="K43" s="20"/>
      <c r="L43" s="20"/>
      <c r="M43" s="20"/>
      <c r="N43" s="20"/>
      <c r="O43" s="20"/>
      <c r="P43" s="20"/>
      <c r="Q43" s="18"/>
      <c r="R43" s="18"/>
    </row>
    <row r="44" spans="1:18" s="16" customFormat="1" ht="24" customHeight="1" x14ac:dyDescent="0.25">
      <c r="A44" s="21" t="s">
        <v>115</v>
      </c>
      <c r="B44" s="142"/>
      <c r="C44" s="142"/>
      <c r="D44" s="142"/>
      <c r="E44" s="142"/>
      <c r="F44" s="142"/>
      <c r="G44" s="142"/>
      <c r="H44" s="19"/>
      <c r="I44" s="142" t="s">
        <v>152</v>
      </c>
      <c r="J44" s="142"/>
      <c r="K44" s="19"/>
      <c r="L44" s="42"/>
      <c r="M44" s="20"/>
      <c r="Q44" s="18"/>
      <c r="R44" s="18"/>
    </row>
    <row r="45" spans="1:18" s="16" customFormat="1" ht="18.600000000000001" customHeight="1" x14ac:dyDescent="0.25">
      <c r="A45" s="21"/>
      <c r="B45" s="141" t="s">
        <v>23</v>
      </c>
      <c r="C45" s="141"/>
      <c r="D45" s="141"/>
      <c r="E45" s="141"/>
      <c r="F45" s="141"/>
      <c r="G45" s="141"/>
      <c r="H45" s="19"/>
      <c r="I45" s="115" t="s">
        <v>24</v>
      </c>
      <c r="J45" s="115"/>
      <c r="K45" s="19"/>
      <c r="L45" s="18"/>
      <c r="M45" s="18"/>
      <c r="Q45" s="18"/>
      <c r="R45" s="18"/>
    </row>
    <row r="46" spans="1:18" s="16" customFormat="1" ht="21.6" customHeight="1" x14ac:dyDescent="0.25">
      <c r="A46" s="21"/>
      <c r="B46" s="19"/>
      <c r="C46" s="19"/>
      <c r="D46" s="19"/>
      <c r="E46" s="19"/>
      <c r="F46" s="19"/>
      <c r="G46" s="19"/>
      <c r="H46" s="19"/>
      <c r="I46" s="19"/>
      <c r="J46" s="19"/>
      <c r="K46" s="19"/>
      <c r="L46" s="19"/>
      <c r="M46" s="19"/>
      <c r="N46" s="19"/>
      <c r="O46" s="19"/>
      <c r="P46" s="19"/>
      <c r="Q46" s="18"/>
      <c r="R46" s="18"/>
    </row>
    <row r="47" spans="1:18" s="16" customFormat="1" ht="20.45" customHeight="1" x14ac:dyDescent="0.25">
      <c r="A47" s="21" t="s">
        <v>25</v>
      </c>
      <c r="B47" s="142"/>
      <c r="C47" s="142"/>
      <c r="D47" s="142"/>
      <c r="E47" s="142"/>
      <c r="F47" s="142"/>
      <c r="G47" s="142"/>
      <c r="H47" s="19"/>
      <c r="I47" s="148" t="s">
        <v>26</v>
      </c>
      <c r="J47" s="148"/>
      <c r="K47" s="19"/>
      <c r="L47" s="42"/>
      <c r="M47" s="20"/>
      <c r="Q47" s="18"/>
      <c r="R47" s="18"/>
    </row>
    <row r="48" spans="1:18" s="16" customFormat="1" ht="20.45" customHeight="1" x14ac:dyDescent="0.25">
      <c r="A48" s="21"/>
      <c r="B48" s="141" t="s">
        <v>23</v>
      </c>
      <c r="C48" s="141"/>
      <c r="D48" s="141"/>
      <c r="E48" s="141"/>
      <c r="F48" s="141"/>
      <c r="G48" s="141"/>
      <c r="H48" s="19"/>
      <c r="I48" s="115" t="s">
        <v>24</v>
      </c>
      <c r="J48" s="115"/>
      <c r="K48" s="19"/>
      <c r="L48" s="18"/>
      <c r="M48" s="18"/>
      <c r="Q48" s="18"/>
      <c r="R48" s="18"/>
    </row>
    <row r="49" spans="1:12" s="16" customFormat="1" ht="16.5" x14ac:dyDescent="0.25">
      <c r="A49" s="42"/>
      <c r="B49" s="42"/>
      <c r="C49" s="42"/>
      <c r="D49" s="42"/>
      <c r="E49" s="42"/>
      <c r="F49" s="42"/>
      <c r="G49" s="42"/>
      <c r="H49" s="42"/>
      <c r="I49" s="42"/>
      <c r="J49" s="42"/>
      <c r="K49" s="42"/>
      <c r="L49" s="42"/>
    </row>
    <row r="50" spans="1:12" s="16" customFormat="1" x14ac:dyDescent="0.25"/>
  </sheetData>
  <mergeCells count="130">
    <mergeCell ref="A29:B29"/>
    <mergeCell ref="C29:F29"/>
    <mergeCell ref="G29:L29"/>
    <mergeCell ref="A30:B30"/>
    <mergeCell ref="C30:F30"/>
    <mergeCell ref="G30:L30"/>
    <mergeCell ref="A31:B31"/>
    <mergeCell ref="A32:B32"/>
    <mergeCell ref="A33:B33"/>
    <mergeCell ref="C31:F31"/>
    <mergeCell ref="C32:F32"/>
    <mergeCell ref="C33:F33"/>
    <mergeCell ref="G31:L31"/>
    <mergeCell ref="G32:L32"/>
    <mergeCell ref="G33:L33"/>
    <mergeCell ref="A8:B8"/>
    <mergeCell ref="C8:F8"/>
    <mergeCell ref="G8:L8"/>
    <mergeCell ref="A11:B11"/>
    <mergeCell ref="A12:B12"/>
    <mergeCell ref="C11:F11"/>
    <mergeCell ref="C12:F12"/>
    <mergeCell ref="G11:L11"/>
    <mergeCell ref="G12:L12"/>
    <mergeCell ref="A10:B10"/>
    <mergeCell ref="C10:F10"/>
    <mergeCell ref="G10:L10"/>
    <mergeCell ref="A1:L1"/>
    <mergeCell ref="A2:B2"/>
    <mergeCell ref="C2:F2"/>
    <mergeCell ref="G2:L2"/>
    <mergeCell ref="A3:B3"/>
    <mergeCell ref="C3:F3"/>
    <mergeCell ref="G3:L3"/>
    <mergeCell ref="A6:B6"/>
    <mergeCell ref="C6:F6"/>
    <mergeCell ref="G6:L6"/>
    <mergeCell ref="A7:B7"/>
    <mergeCell ref="C7:F7"/>
    <mergeCell ref="G7:L7"/>
    <mergeCell ref="A4:B4"/>
    <mergeCell ref="C4:F4"/>
    <mergeCell ref="G4:L4"/>
    <mergeCell ref="A5:B5"/>
    <mergeCell ref="C5:F5"/>
    <mergeCell ref="G5:L5"/>
    <mergeCell ref="A17:B17"/>
    <mergeCell ref="C17:F17"/>
    <mergeCell ref="G17:L17"/>
    <mergeCell ref="A16:B16"/>
    <mergeCell ref="C16:F16"/>
    <mergeCell ref="G16:L16"/>
    <mergeCell ref="A9:B9"/>
    <mergeCell ref="C9:F9"/>
    <mergeCell ref="G9:L9"/>
    <mergeCell ref="A13:B13"/>
    <mergeCell ref="C13:F13"/>
    <mergeCell ref="G13:L13"/>
    <mergeCell ref="A14:B14"/>
    <mergeCell ref="C14:F14"/>
    <mergeCell ref="G14:L14"/>
    <mergeCell ref="A15:B15"/>
    <mergeCell ref="C15:F15"/>
    <mergeCell ref="G15:L15"/>
    <mergeCell ref="A20:B20"/>
    <mergeCell ref="C20:F20"/>
    <mergeCell ref="G20:L20"/>
    <mergeCell ref="A21:B21"/>
    <mergeCell ref="C21:F21"/>
    <mergeCell ref="G21:L21"/>
    <mergeCell ref="A18:B18"/>
    <mergeCell ref="C18:F18"/>
    <mergeCell ref="G18:L18"/>
    <mergeCell ref="A19:B19"/>
    <mergeCell ref="C19:F19"/>
    <mergeCell ref="G19:L19"/>
    <mergeCell ref="A23:B23"/>
    <mergeCell ref="C23:F23"/>
    <mergeCell ref="G23:L23"/>
    <mergeCell ref="A24:B24"/>
    <mergeCell ref="C24:F24"/>
    <mergeCell ref="G24:L24"/>
    <mergeCell ref="A22:B22"/>
    <mergeCell ref="C22:F22"/>
    <mergeCell ref="G22:L22"/>
    <mergeCell ref="A27:B27"/>
    <mergeCell ref="C27:F27"/>
    <mergeCell ref="G27:L27"/>
    <mergeCell ref="A28:B28"/>
    <mergeCell ref="C28:F28"/>
    <mergeCell ref="G28:L28"/>
    <mergeCell ref="A25:B25"/>
    <mergeCell ref="C25:F25"/>
    <mergeCell ref="G25:L25"/>
    <mergeCell ref="A26:B26"/>
    <mergeCell ref="C26:F26"/>
    <mergeCell ref="G26:L26"/>
    <mergeCell ref="A37:B37"/>
    <mergeCell ref="C37:F37"/>
    <mergeCell ref="G37:L37"/>
    <mergeCell ref="A36:B36"/>
    <mergeCell ref="C36:F36"/>
    <mergeCell ref="G36:L36"/>
    <mergeCell ref="A34:B34"/>
    <mergeCell ref="C34:F34"/>
    <mergeCell ref="G34:L34"/>
    <mergeCell ref="A35:B35"/>
    <mergeCell ref="C35:F35"/>
    <mergeCell ref="G35:L35"/>
    <mergeCell ref="A39:B39"/>
    <mergeCell ref="C39:F39"/>
    <mergeCell ref="G39:L39"/>
    <mergeCell ref="A40:B40"/>
    <mergeCell ref="C40:F40"/>
    <mergeCell ref="G40:L40"/>
    <mergeCell ref="A38:B38"/>
    <mergeCell ref="C38:F38"/>
    <mergeCell ref="G38:L38"/>
    <mergeCell ref="B45:G45"/>
    <mergeCell ref="B47:G47"/>
    <mergeCell ref="B48:G48"/>
    <mergeCell ref="A41:B41"/>
    <mergeCell ref="C41:F41"/>
    <mergeCell ref="G41:L41"/>
    <mergeCell ref="A42:L42"/>
    <mergeCell ref="B44:G44"/>
    <mergeCell ref="I44:J44"/>
    <mergeCell ref="I45:J45"/>
    <mergeCell ref="I47:J47"/>
    <mergeCell ref="I48:J48"/>
  </mergeCells>
  <phoneticPr fontId="0" type="noConversion"/>
  <pageMargins left="0.78740157480314965" right="0.39370078740157483" top="0.78740157480314965" bottom="0.78740157480314965"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мероприятия</vt:lpstr>
      <vt:lpstr>показатели</vt:lpstr>
      <vt:lpstr>кредиторка</vt:lpstr>
      <vt:lpstr>кредиторка!Область_печати</vt:lpstr>
      <vt:lpstr>мероприятия!Область_печати</vt:lpstr>
      <vt:lpstr>показатели!Область_печати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ГлБухгалтер</dc:creator>
  <cp:lastModifiedBy>User</cp:lastModifiedBy>
  <cp:lastPrinted>2023-07-24T08:00:06Z</cp:lastPrinted>
  <dcterms:created xsi:type="dcterms:W3CDTF">2019-02-27T06:13:22Z</dcterms:created>
  <dcterms:modified xsi:type="dcterms:W3CDTF">2023-09-04T12:09:19Z</dcterms:modified>
</cp:coreProperties>
</file>