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990" activeTab="1"/>
  </bookViews>
  <sheets>
    <sheet name="мероприятия" sheetId="1" r:id="rId1"/>
    <sheet name="показатели" sheetId="2" r:id="rId2"/>
    <sheet name="кредиторка" sheetId="3" r:id="rId3"/>
  </sheets>
  <definedNames>
    <definedName name="_xlnm.Print_Titles" localSheetId="0">мероприятия!$5:$7</definedName>
    <definedName name="_xlnm.Print_Titles" localSheetId="1">показатели!$4:$7</definedName>
    <definedName name="_xlnm.Print_Area" localSheetId="2">кредиторка!$A$1:$L$55</definedName>
    <definedName name="_xlnm.Print_Area" localSheetId="0">мероприятия!$A$1:$S$39</definedName>
    <definedName name="_xlnm.Print_Area" localSheetId="1">показатели!$A$1:$K$60</definedName>
  </definedNames>
  <calcPr calcId="144525"/>
</workbook>
</file>

<file path=xl/calcChain.xml><?xml version="1.0" encoding="utf-8"?>
<calcChain xmlns="http://schemas.openxmlformats.org/spreadsheetml/2006/main">
  <c r="N38" i="1" l="1"/>
  <c r="D25" i="2" l="1"/>
  <c r="D23" i="2"/>
  <c r="O27" i="1" l="1"/>
  <c r="J27" i="1"/>
  <c r="O20" i="1"/>
  <c r="O25" i="1" s="1"/>
  <c r="J20" i="1"/>
  <c r="G21" i="1"/>
  <c r="O22" i="1"/>
  <c r="L21" i="1"/>
  <c r="E31" i="1" l="1"/>
  <c r="F31" i="1"/>
  <c r="C30" i="1"/>
  <c r="C29" i="1"/>
  <c r="D27" i="1"/>
  <c r="F24" i="1"/>
  <c r="R21" i="1"/>
  <c r="M25" i="1"/>
  <c r="N25" i="1"/>
  <c r="P25" i="1"/>
  <c r="H25" i="1"/>
  <c r="I25" i="1"/>
  <c r="C25" i="1"/>
  <c r="D25" i="1"/>
  <c r="E20" i="1"/>
  <c r="B21" i="1"/>
  <c r="Q21" i="1" s="1"/>
  <c r="E22" i="1"/>
  <c r="E16" i="1"/>
  <c r="O34" i="1"/>
  <c r="G37" i="3"/>
  <c r="J34" i="1"/>
  <c r="E34" i="1"/>
  <c r="P27" i="1"/>
  <c r="E27" i="1"/>
  <c r="G31" i="3"/>
  <c r="R24" i="1"/>
  <c r="P22" i="1"/>
  <c r="R17" i="1"/>
  <c r="R19" i="1"/>
  <c r="F16" i="1"/>
  <c r="P14" i="1"/>
  <c r="L14" i="1" s="1"/>
  <c r="K14" i="1"/>
  <c r="K25" i="1" s="1"/>
  <c r="J14" i="1"/>
  <c r="J25" i="1" s="1"/>
  <c r="R15" i="1"/>
  <c r="G11" i="1"/>
  <c r="R11" i="1"/>
  <c r="G10" i="1"/>
  <c r="E10" i="1"/>
  <c r="B10" i="1" s="1"/>
  <c r="F25" i="1" l="1"/>
  <c r="B16" i="1"/>
  <c r="G13" i="3"/>
  <c r="G7" i="3"/>
  <c r="B37" i="1"/>
  <c r="B38" i="1" s="1"/>
  <c r="B34" i="1"/>
  <c r="B35" i="1" s="1"/>
  <c r="B27" i="1"/>
  <c r="B11" i="1"/>
  <c r="L22" i="1"/>
  <c r="B12" i="1" l="1"/>
  <c r="L27" i="1"/>
  <c r="G27" i="1"/>
  <c r="M28" i="1"/>
  <c r="G31" i="1" l="1"/>
  <c r="B22" i="1" l="1"/>
  <c r="G22" i="1"/>
  <c r="B24" i="1" l="1"/>
  <c r="L16" i="1"/>
  <c r="G16" i="1"/>
  <c r="G19" i="1" l="1"/>
  <c r="G17" i="1"/>
  <c r="B17" i="1"/>
  <c r="G14" i="1"/>
  <c r="B14" i="1"/>
  <c r="G34" i="1" l="1"/>
  <c r="G35" i="1" s="1"/>
  <c r="L10" i="1"/>
  <c r="D12" i="1"/>
  <c r="E12" i="1"/>
  <c r="O38" i="1" l="1"/>
  <c r="G37" i="1"/>
  <c r="I38" i="1"/>
  <c r="D38" i="1"/>
  <c r="G46" i="3" l="1"/>
  <c r="G47" i="3"/>
  <c r="C47" i="3"/>
  <c r="P32" i="1"/>
  <c r="O32" i="1"/>
  <c r="N32" i="1"/>
  <c r="M32" i="1"/>
  <c r="J32" i="1"/>
  <c r="I32" i="1"/>
  <c r="H32" i="1"/>
  <c r="F32" i="1"/>
  <c r="I28" i="1"/>
  <c r="J28" i="1"/>
  <c r="H28" i="1"/>
  <c r="O35" i="1" l="1"/>
  <c r="M35" i="1"/>
  <c r="H35" i="1"/>
  <c r="F35" i="1"/>
  <c r="E35" i="1"/>
  <c r="D35" i="1"/>
  <c r="C35" i="1"/>
  <c r="N12" i="1"/>
  <c r="I12" i="1"/>
  <c r="C12" i="1"/>
  <c r="G43" i="3" l="1"/>
  <c r="C43" i="3"/>
  <c r="C41" i="3"/>
  <c r="C46" i="3" s="1"/>
  <c r="C45" i="3" s="1"/>
  <c r="C37" i="3"/>
  <c r="C31" i="3"/>
  <c r="G28" i="3"/>
  <c r="C28" i="3"/>
  <c r="C19" i="3"/>
  <c r="G19" i="3"/>
  <c r="C13" i="3"/>
  <c r="G10" i="3"/>
  <c r="C10" i="3"/>
  <c r="C7" i="3"/>
  <c r="R31" i="1"/>
  <c r="B31" i="1"/>
  <c r="E30" i="1"/>
  <c r="D30" i="1"/>
  <c r="E29" i="1"/>
  <c r="D29" i="1"/>
  <c r="E23" i="1"/>
  <c r="E25" i="1" s="1"/>
  <c r="L19" i="1"/>
  <c r="B19" i="1"/>
  <c r="B15" i="1"/>
  <c r="L11" i="1"/>
  <c r="Q11" i="1" s="1"/>
  <c r="O12" i="1"/>
  <c r="J12" i="1"/>
  <c r="F12" i="1"/>
  <c r="Q19" i="1" l="1"/>
  <c r="B30" i="1"/>
  <c r="C28" i="1"/>
  <c r="B29" i="1"/>
  <c r="D28" i="1"/>
  <c r="D32" i="1" s="1"/>
  <c r="D39" i="1" s="1"/>
  <c r="G25" i="3"/>
  <c r="O28" i="1"/>
  <c r="N28" i="1"/>
  <c r="R29" i="1"/>
  <c r="R30" i="1"/>
  <c r="L31" i="1"/>
  <c r="Q31" i="1" s="1"/>
  <c r="L24" i="1"/>
  <c r="Q24" i="1" s="1"/>
  <c r="G24" i="1"/>
  <c r="R23" i="1"/>
  <c r="C32" i="1" l="1"/>
  <c r="R25" i="1"/>
  <c r="L32" i="1"/>
  <c r="L23" i="1"/>
  <c r="G23" i="1"/>
  <c r="L17" i="1"/>
  <c r="L15" i="1"/>
  <c r="Q15" i="1" s="1"/>
  <c r="G15" i="1"/>
  <c r="B23" i="1"/>
  <c r="Q17" i="1" l="1"/>
  <c r="Q23" i="1"/>
  <c r="B18" i="1" l="1"/>
  <c r="B20" i="1"/>
  <c r="B25" i="1" l="1"/>
  <c r="R18" i="1"/>
  <c r="G40" i="3" l="1"/>
  <c r="C40" i="3"/>
  <c r="G34" i="3"/>
  <c r="C34" i="3"/>
  <c r="C25" i="3"/>
  <c r="G22" i="3"/>
  <c r="C22" i="3"/>
  <c r="G16" i="3"/>
  <c r="C16" i="3"/>
  <c r="G4" i="3"/>
  <c r="C4" i="3"/>
  <c r="J38" i="1"/>
  <c r="F38" i="1"/>
  <c r="F39" i="1" s="1"/>
  <c r="E38" i="1"/>
  <c r="C38" i="1"/>
  <c r="C39" i="1" s="1"/>
  <c r="R37" i="1"/>
  <c r="L37" i="1"/>
  <c r="P35" i="1"/>
  <c r="N35" i="1"/>
  <c r="K35" i="1"/>
  <c r="J35" i="1"/>
  <c r="R35" i="1" s="1"/>
  <c r="I35" i="1"/>
  <c r="R34" i="1"/>
  <c r="L34" i="1"/>
  <c r="L35" i="1" s="1"/>
  <c r="L30" i="1"/>
  <c r="G30" i="1"/>
  <c r="L29" i="1"/>
  <c r="G29" i="1"/>
  <c r="P28" i="1"/>
  <c r="K28" i="1"/>
  <c r="E28" i="1"/>
  <c r="R27" i="1"/>
  <c r="R22" i="1"/>
  <c r="R20" i="1"/>
  <c r="L20" i="1"/>
  <c r="L25" i="1" s="1"/>
  <c r="G20" i="1"/>
  <c r="L18" i="1"/>
  <c r="G18" i="1"/>
  <c r="R16" i="1"/>
  <c r="R14" i="1"/>
  <c r="P12" i="1"/>
  <c r="M12" i="1"/>
  <c r="M39" i="1" s="1"/>
  <c r="K12" i="1"/>
  <c r="H12" i="1"/>
  <c r="G25" i="1" l="1"/>
  <c r="P39" i="1"/>
  <c r="E32" i="1"/>
  <c r="B32" i="1" s="1"/>
  <c r="Q32" i="1" s="1"/>
  <c r="B28" i="1"/>
  <c r="K32" i="1"/>
  <c r="K39" i="1" s="1"/>
  <c r="G28" i="1"/>
  <c r="J39" i="1"/>
  <c r="G38" i="1"/>
  <c r="Q25" i="1"/>
  <c r="G12" i="1"/>
  <c r="L12" i="1"/>
  <c r="Q35" i="1"/>
  <c r="G32" i="1"/>
  <c r="H39" i="1"/>
  <c r="G45" i="3"/>
  <c r="L38" i="1"/>
  <c r="Q38" i="1" s="1"/>
  <c r="O39" i="1"/>
  <c r="Q14" i="1"/>
  <c r="L28" i="1"/>
  <c r="Q20" i="1"/>
  <c r="Q22" i="1"/>
  <c r="Q27" i="1"/>
  <c r="Q29" i="1"/>
  <c r="Q30" i="1"/>
  <c r="Q34" i="1"/>
  <c r="Q10" i="1"/>
  <c r="N39" i="1"/>
  <c r="Q16" i="1"/>
  <c r="Q18" i="1"/>
  <c r="I39" i="1"/>
  <c r="R28" i="1"/>
  <c r="Q37" i="1"/>
  <c r="R12" i="1"/>
  <c r="R38" i="1"/>
  <c r="R10" i="1"/>
  <c r="E39" i="1" l="1"/>
  <c r="B39" i="1" s="1"/>
  <c r="R32" i="1"/>
  <c r="Q28" i="1"/>
  <c r="R39" i="1"/>
  <c r="G39" i="1"/>
  <c r="Q12" i="1"/>
  <c r="L39" i="1"/>
  <c r="Q39" i="1" l="1"/>
</calcChain>
</file>

<file path=xl/sharedStrings.xml><?xml version="1.0" encoding="utf-8"?>
<sst xmlns="http://schemas.openxmlformats.org/spreadsheetml/2006/main" count="260" uniqueCount="156">
  <si>
    <t>ОТЧЕТ</t>
  </si>
  <si>
    <t>Наименование мероприятия</t>
  </si>
  <si>
    <t>Утверждено сводной бюджетной росписью на очередной финансовый год и плановый период, тыс.рублей</t>
  </si>
  <si>
    <t>Фактическое финансирование мероприятий (кассовые расходы), тыс.рублей</t>
  </si>
  <si>
    <t>Фактическое выполнение мероприятий (фактические расходы), тыс. рублей</t>
  </si>
  <si>
    <t>Степень соответствия запланированному уровню затрат из всех источников, % ((гр.12/гр.2)*100%)</t>
  </si>
  <si>
    <t>Уровень кассового исполннеия бюджета городского округа - город Камышин, % ((гр.10/гр.5)*100%)</t>
  </si>
  <si>
    <t>Всего</t>
  </si>
  <si>
    <t>федеральный бюджет</t>
  </si>
  <si>
    <t>областной бюджет</t>
  </si>
  <si>
    <t>бюджет городского округа - город Камышин</t>
  </si>
  <si>
    <t>внебюджетные источники</t>
  </si>
  <si>
    <t>ВСЕГО подпрограмма «Сохранение музейно-выставочных коллекций»</t>
  </si>
  <si>
    <t>Достижение значений целевых показателей</t>
  </si>
  <si>
    <t>Цели и задачи</t>
  </si>
  <si>
    <t>Наименование целевого показателя (индикатора)</t>
  </si>
  <si>
    <t>Единица измерения</t>
  </si>
  <si>
    <t>Значения целевых показателей</t>
  </si>
  <si>
    <t>Обоснования отклонений значений целевого показателя на конец отчетного периода (при наличии)</t>
  </si>
  <si>
    <t>Достижение индикатора (да/нет)*</t>
  </si>
  <si>
    <t>отчетный период</t>
  </si>
  <si>
    <t>Наименование мероприятий*</t>
  </si>
  <si>
    <t xml:space="preserve">    * Заполняется в соответствии с наименованием мероприятия Программы</t>
  </si>
  <si>
    <t>(подпись)</t>
  </si>
  <si>
    <t>ФИО</t>
  </si>
  <si>
    <t>Главный бухгалтер</t>
  </si>
  <si>
    <t>Золотарева М.С.</t>
  </si>
  <si>
    <t>%</t>
  </si>
  <si>
    <t>ед.</t>
  </si>
  <si>
    <t>чел.</t>
  </si>
  <si>
    <t>Количество жалоб от учреждений культуры, обслуживаемых МКУ «Центр ресурсного обеспечения»</t>
  </si>
  <si>
    <t>Отношение средней заработной платы работников учреждений культуры к средней заработной плате по Волгоградской области</t>
  </si>
  <si>
    <t>Всего подпрограмма «Организация киновидеопоказа, культурно - досуговой и социально - значимой деятельности»</t>
  </si>
  <si>
    <t>Всего подпрограмма  «Организация театральной деятельности»</t>
  </si>
  <si>
    <t>Всего подпрограмма «Организация информационно- библиотечного обслуживания населения»</t>
  </si>
  <si>
    <t>Всего подпрограмма «Обеспечение выполнения функций казенных учреждений, обслуживающих учреждения культуры»</t>
  </si>
  <si>
    <t>ВСЕГО  по программе «Сохранение и развитие культуры и искусства на территории городского округа - город Камышин»</t>
  </si>
  <si>
    <t>1.4. Обеспечение равного доступа к услугам, информации, культурным ценностям и развитие интеллектуального уровня населения</t>
  </si>
  <si>
    <t>1.2. Формирование условий для повышения качества, доступности и эффективности организации досуга и массового отдыха населения города Камышина</t>
  </si>
  <si>
    <t xml:space="preserve">1.3. Удовлетворение и создание духовных потребностей зрителей в сценическом искусстве, а так же орагнизация общегородских мероприятий </t>
  </si>
  <si>
    <t>ИТОГО в т.ч.</t>
  </si>
  <si>
    <t>Подпрограмма «Сохранение музейно-выставочных коллекций»</t>
  </si>
  <si>
    <t>Подпрограмма «Организация киновидеопоказа и культурно-досуговой и социально значимой деятельности»</t>
  </si>
  <si>
    <t>Подпрограмма «Организация театральной деятельности»</t>
  </si>
  <si>
    <t>Подпрограмма «Организация информационно - библиотечного обслуживания населения»</t>
  </si>
  <si>
    <t>Подпрограмма «Обеспечение выполнения функций казенных учреждений, обслуживающих учреждения культуры»</t>
  </si>
  <si>
    <t>** Графа 8 заполняется по итогам отчетного года</t>
  </si>
  <si>
    <t xml:space="preserve"> * Индикатор, выполненный частично, признается не достигнутым</t>
  </si>
  <si>
    <t>Количество опубликованных музейных предметов основного Музейного фонда, опубликованных на экспозициях, выставках</t>
  </si>
  <si>
    <t xml:space="preserve">Число посетителей музейных экспозиций, выставок, в том числе экскурсий, музейных уроков и лекций </t>
  </si>
  <si>
    <t xml:space="preserve">Доля музейных предметов, музейных коллекций, прошедших реставрацию и консервацию к общему объему музейного фонда </t>
  </si>
  <si>
    <t xml:space="preserve">Количество  музейных предметов, музейных коллекций, прошедших реставрацию и консервацию </t>
  </si>
  <si>
    <t>Количество экспозиций (выставок) музеев,  выездных выставок</t>
  </si>
  <si>
    <t>м2</t>
  </si>
  <si>
    <t xml:space="preserve">Количество музейных предметов, прошедших формирование, учет, изучение, обеспечение физического сохранения и безопасности </t>
  </si>
  <si>
    <t xml:space="preserve">Динамика числа зрителей, посещающих кинофильмы МАУК ЦКД «Дружба», к предыдущему отчетному периоду </t>
  </si>
  <si>
    <t>Число зрителей, посещающих кинофильмы МАУК ЦКД «Дружба»</t>
  </si>
  <si>
    <t xml:space="preserve">Динамика количества участников клубных формирований и формирований самодеятельного народного творчества по сравнению с предыдущим отчетным периодом  МАУК ЦКД «Дружба» </t>
  </si>
  <si>
    <t xml:space="preserve">Количество клубных формирований МАУК ЦКД «Дружба», МБУ «ДК «Текстильщик» </t>
  </si>
  <si>
    <t xml:space="preserve">Охват населения информированием о деятельности в сфере «Культура» </t>
  </si>
  <si>
    <t xml:space="preserve">Динамика числа зрителей, посещающих спектакли (театральных постановок) к предыдущему отчетному периоду </t>
  </si>
  <si>
    <t xml:space="preserve">Число зрителей,  посещающих спектакли (театральные постановки) </t>
  </si>
  <si>
    <t xml:space="preserve">Доля новых и (или) капитально-возобновленных постановок в текущем репертуаре МАУ «КДТ» </t>
  </si>
  <si>
    <t xml:space="preserve">Количество новых (капитально-возобновленных) постановок МАУ «КДТ» </t>
  </si>
  <si>
    <t>Динамика количества проведенных культурно-массовых мероприятий МАУ «КДТ» по сравнению с предыдущим отчетным периодом</t>
  </si>
  <si>
    <t>Количество проведенных культурно-массовых мероприятий (иной деятельности, в результате которой сохраняются, создаются, распространяются и осваиваются культурные ценности) МАУ «КДТ»</t>
  </si>
  <si>
    <t>Количество посещений библиотек (на одного жителя в год)</t>
  </si>
  <si>
    <t xml:space="preserve">Охват населения библиотечным обслуживанием </t>
  </si>
  <si>
    <t>раз.</t>
  </si>
  <si>
    <t xml:space="preserve">Количество учреждений, обслуживаемых МКУ «Центр ресурсного обеспечения» </t>
  </si>
  <si>
    <t>Задача: Проведение ремонтно-реставрационных работ, восстановление и сохранение музейно-выставичных и художественныхколлекций, музеев-заповедников</t>
  </si>
  <si>
    <t xml:space="preserve">МБУК КИКМ                                                       1.Финансовое обеспечение выполнения 
муниципального задания на оказание 
муниципальных услуг (выполнение работ)
</t>
  </si>
  <si>
    <t xml:space="preserve">  о ходе реализации муниципальной программы  «Сохранение и развитие культуры на территории городского округа - город Камышин»,                                                                                                                                                                                                                                             утвержденной постановлением Администрации городского округа - город Камышин  от «30» декабря 2020 г.  № 1686-п </t>
  </si>
  <si>
    <t xml:space="preserve">Динамика количества созданных экспозиций (выставок) в стационарных условиях по сравнению с предыдущим отчетным периодом </t>
  </si>
  <si>
    <t>1.5. Обеспечение устойчивого функционирования и развития учреждений культуры и Комитета по культуре Администрации городского округа в части финансово-экономической деятельности, технического обеспечения</t>
  </si>
  <si>
    <t xml:space="preserve">1. Цель: Обеспечение насклкния условиями и услугами, предоставляемыми учреждениями сферы культуры, для приобщения граждан к участию в культурной жизни на территории городского округа - город Камышин </t>
  </si>
  <si>
    <t>Задачи: Создание условий доступности участия населения и гостей города Камышина в культурно-массовом отдыхе</t>
  </si>
  <si>
    <t>Задачи: Организация и проведение спектаклей театра и культурно-массовых мероприятий города Камышина</t>
  </si>
  <si>
    <t xml:space="preserve">Задачи: Организация библиотечного обслуживания населения Камышина, комплектование и обеспечение сохранности библиотечных фондов муниципальных библиотек
</t>
  </si>
  <si>
    <t>Цель: Обеспечение устойчивого функционирования и развития учреждений культуры и Комитета по культуре Администрации городского округа в части финансово-экономической деятельности, технического обеспечения</t>
  </si>
  <si>
    <t>Цель: Обеспечение равного доступа к услугам, информации, культурным ценностям и развитие интеллектуального уровня населения</t>
  </si>
  <si>
    <t xml:space="preserve">Цель: Удовлетворение и создание духовных потребностей зрителей в сценическом искусстве, а так же организация общегородских мероприятий </t>
  </si>
  <si>
    <t>Цель: Формирование условий для повышения качества, доступности и эффективности организации досуга и массового отдыха населения города Камышина</t>
  </si>
  <si>
    <t>Цель: Сохранение и развитие инфраструктуры, обеспечивающей сохранность музейных ценностей и обеспечение к ним доступа граждан</t>
  </si>
  <si>
    <t xml:space="preserve">1.1. Сохранение и развитие инфраструктуры, обеспечивающей сохранность музейных ценностей и обеспечение к ним доступа граждан
</t>
  </si>
  <si>
    <t xml:space="preserve">1.2.1.Финансовое обеспечение выполнения 
муниципального задания на оказание 
муниципальных услуг (выполнение работ) в МАУК ЦКД «Дружба»
</t>
  </si>
  <si>
    <t xml:space="preserve">1.3.1. Финансовое обеспечение выполнения 
муниципального задания на оказание 
муниципальных услуг (выполнение работ) МАУ «КДТ»
</t>
  </si>
  <si>
    <t>1.3.2. Поддержка творческой деятельности  муниципальных театров в населенных пунктах с численностью населения до 300 тысяч человек, в том числе:</t>
  </si>
  <si>
    <t>1.3.2.1. создание новых постановок и показ спектаклей на стационаре</t>
  </si>
  <si>
    <t>1.3.2.2. укрепление материально-технической базы муниципальных театров, включая приобретение технического и технологического оборудования, необходимого для осуществления творческой деятельности (включая его доставку, монтаж, демонтаж, погрузочно-разгрузочные работы)</t>
  </si>
  <si>
    <t>1.4.1. Обеспечение выполнения функций казенного учреждения МКУК ЦГБС</t>
  </si>
  <si>
    <t>1.5.1. Обеспечение выполнения функций казенного учреждения МКУ «Центр ресурсного обеспечения»</t>
  </si>
  <si>
    <t xml:space="preserve">1.5.1. Обеспечение выполнения функций казенного учреждения МКУ "Центр ресурсного обеспечения"       
</t>
  </si>
  <si>
    <t>1.1.1. Финансовое обеспечение выполнения 
муниципального задания на оказание 
муниципальных услуг (выполнение работ) МБУК КИКМ</t>
  </si>
  <si>
    <t>1.2.2. Субсидии на иные цели</t>
  </si>
  <si>
    <t xml:space="preserve">  Кредиторская задолженность, сложившаяся на 01.01.2022г., по мероприятиям, реализуемым в рамках муниципальной программы                                                                                   «Сохранение и развитие культуры на территории городского округа - город Камышин»</t>
  </si>
  <si>
    <t>Кассовые расходы по погашению кредиторской задолженности в 2022 году, тыс.рублей</t>
  </si>
  <si>
    <t>Сумма кредиторской задолженности, сложившейся на 01.01.2022, тыс.рублей</t>
  </si>
  <si>
    <t xml:space="preserve">2.Субсидии на иные цели
</t>
  </si>
  <si>
    <t xml:space="preserve">МАУК ЦКД "Дружба"                                                     3.Финансовое обеспечение выполнения 
муниципального задания на оказание 
муниципальных услуг (выполнение работ)
</t>
  </si>
  <si>
    <t xml:space="preserve">4.Субсидии на иные цели
</t>
  </si>
  <si>
    <t xml:space="preserve">ДК ТЕКСТИЛЬЩИК                                                                5.Финансовое обеспечение выполнения 
муниципального задания на оказание 
муниципальных услуг (выполнение работ)
</t>
  </si>
  <si>
    <t xml:space="preserve">6.Субсидии на иные цели
</t>
  </si>
  <si>
    <t>7.Освещение в СМИ информации о деятельностив сфере культуры и обеспечение социально значимых связей с общественностью</t>
  </si>
  <si>
    <t xml:space="preserve">ПАРК КУЛЬТУРЫ И ОТДЫХА                     8.Финансовое обеспечение выполнения 
муниципального задания на оказание 
муниципальных услуг (выполнение работ)
</t>
  </si>
  <si>
    <t xml:space="preserve">10.Субсидии на иные цели
</t>
  </si>
  <si>
    <t>9. Приобретение аттракциона</t>
  </si>
  <si>
    <t xml:space="preserve">МАУ КДТ                                                              11.Финансовое обеспечение выполнения 
муниципального задания на оказание 
муниципальных услуг (выполнение работ)
</t>
  </si>
  <si>
    <t xml:space="preserve">12.Субсидии на иные цели
</t>
  </si>
  <si>
    <t>13.Обеспечение выполнения функций казенного учреждения</t>
  </si>
  <si>
    <t>14.Обеспечение выполнения функций казенного учреждения</t>
  </si>
  <si>
    <t>2021 год</t>
  </si>
  <si>
    <t xml:space="preserve">Динамика объема музейного фонда по сравнению с предыдущим периодом  </t>
  </si>
  <si>
    <t xml:space="preserve">Средняя заполняемость зала при показе (организации показа) концертных программ МБУ «ДК «Текстильщик»                   
</t>
  </si>
  <si>
    <t xml:space="preserve">Число зрителей, посещающих концертные программы МБУ "ДК "Текстильщик"
</t>
  </si>
  <si>
    <t xml:space="preserve">Динамика количества проведенных культурно-массовых мероприятий (иной деятельности, в результате которой сохраняются, создаются, распространяются и осваиваются культурные ценности) по сравнению с предыдущим отчетным периодом в МАУК ЦКД «Дружба», МБУ «ДК «Текстильщик», МБУ «Парк культуры и отдыха»  </t>
  </si>
  <si>
    <t xml:space="preserve"> Количество проведенных культурно-массовых мероприятий (иной деятельности, в результате которой сохраняются, создаются, распространяются и осваиваются культурные ценности) МАУК ЦКД «Дружба», МБУ «ДК «Текстильщик», МБУ «Парк культуры и отдыха»   </t>
  </si>
  <si>
    <t xml:space="preserve">Динамика количества клубных формирований и формирований самодеятельного народного творчества по сравнению с предыдущим отчетным периодом  МБУ «ДК «Текстильщик» </t>
  </si>
  <si>
    <t xml:space="preserve">Доля выполненных работ по благоустройству и озеленению территории  МБУ «Парк культуры и отдыха»            </t>
  </si>
  <si>
    <t xml:space="preserve">Площадь территории, подлежащая благоустройству и озеленению МБУ «Парк культуры и отдыха»  </t>
  </si>
  <si>
    <t>Количество организованных спектаклей</t>
  </si>
  <si>
    <t xml:space="preserve">Количество размещенных материалов МКУК ЦГБС (выставки, презентации) в социальных сетях </t>
  </si>
  <si>
    <t>Задачи:  Осуществление ведение бухгалтерской, финансовой и налоговой деятельности, предусмотренной действующим законодательством РФ, а также иной деятельности связанной обслуживанием зданий и сооружений учреждений культуры и Комитета по культуре Администрации городского округа</t>
  </si>
  <si>
    <t>Руководитель</t>
  </si>
  <si>
    <t>Таранова М.Я.</t>
  </si>
  <si>
    <t xml:space="preserve">1.1.2.Субсидии на иные цели </t>
  </si>
  <si>
    <t>Количество отремонтированных муниципальных домов культуры</t>
  </si>
  <si>
    <t>ежеквартальный (нарастающим итогом), за 12 месяцев 2022 год</t>
  </si>
  <si>
    <t>да</t>
  </si>
  <si>
    <t>нет</t>
  </si>
  <si>
    <t>Число посещений театров малых городов</t>
  </si>
  <si>
    <t xml:space="preserve">1.1.1. Финансовое обеспечение выполнения муниципального задания на оказание муниципальных услуг (выполнение работ) МБУК КИКМ                                                                                1.1.2. Субсидии на иные цели МБУК КИКМ                                                                     </t>
  </si>
  <si>
    <t xml:space="preserve">1.2.3. Финансовое обеспечение выполнения 
муниципального задания на оказание 
муниципальных услуг (выполнение работ) в МБУ ДК «Текстильщик»
</t>
  </si>
  <si>
    <t>1.2.4. Субсидии на иные цели</t>
  </si>
  <si>
    <t>1.2.5. Поддержка добровольческих (волонтерских) и 
некоммерческих организаций</t>
  </si>
  <si>
    <t>1.2.6. Развитие муниципальных домов культуры</t>
  </si>
  <si>
    <t>1.2.7. Освещение в СМИ информации о деятельностив сфере культуры и обеспечение социально значимых связей с общественностью</t>
  </si>
  <si>
    <t xml:space="preserve">1.2.8. Организация поздравлений граждан, заслуживающих почести  </t>
  </si>
  <si>
    <t>1.2.9. Финансовое обеспечение выполнения 
муниципального задания на оказание 
муниципальных услуг (выполнение работ) в МБУ «Парк культуры и отдыха»</t>
  </si>
  <si>
    <t>1.2.10. Приобретение аттракциона "Ракушки"</t>
  </si>
  <si>
    <t>1.2.11. Субсидии на иные цели</t>
  </si>
  <si>
    <t xml:space="preserve">1.2.1., 1.2.3. Финансовое  обеспечение выполнения муниципального задания на оказание муниципальных услуг (выполнение работ), МАУК ЦКД "Дружба", МБУ ДК "Текстильщик", МБУ «Парк культуры и отдыха»      
1.2.2., 1.2.4. Субсидии на иные цели  МАУК ЦКД "Дружба", МБУ ДК "Текстильщик"                                                                                                                                                                                                                                                                                                                                                               1.2.5. Поддержка добровольческих (волонтерских) и некоммерческих организаций                                                     1.2.6. Развитие муниципальных домов культуры                                                             </t>
  </si>
  <si>
    <t xml:space="preserve">1.2.9. Финансовое обеспечение выполнения муниципального задания на оказание муниципальных услуг (выполнение работ), МБУ "Парк культуры и отдыха"                                                                                         1.2.10. Приобретение аттракциона «Ракушки»                                                                                                                                                                                   1.2.11. Субсидии на иные цели МБУ "Парк культуры и отдыха"                                                          </t>
  </si>
  <si>
    <t xml:space="preserve"> план                  2022 года</t>
  </si>
  <si>
    <t>факт 4 кв.               2022 год</t>
  </si>
  <si>
    <t xml:space="preserve">1.2.7. Освещение в СМИ информации о деятельности в сфере культуры и обеспечение социально значимых связей с общественностью                                                                                                          1.2.8. Организация поздравлений граждан, заслуживающих почести                         </t>
  </si>
  <si>
    <t xml:space="preserve">1.3.1. Финансовое обеспечение выполнения муниципального задания на оказание муниципальных услуг (выполнение работ), МАУ "КДТ"                                                                                        1.3.2. Поддержка творческой деятельности  муниципальных театров в населенных пунктах с численностью населения до 300 тысяч человек, в том числе:                                                                                                                                           1.3.2.1. создание новых постановок и показ спектаклей на стационаре                                         1.3.2.2. укрепление материально-технической базы муниципальных театров, включая приобретение технического и технологического оборудования, необходимого для осуществления творческой деятельности (включая его доставку, монтаж, демонтаж, погрузочно-разгрузочные работы)                                                                                                         1.3.3 Субсидии на иные цели МАУ «КДТ»                                                        
          </t>
  </si>
  <si>
    <t>1.3.3. Субсидии на иные цели</t>
  </si>
  <si>
    <t xml:space="preserve">1.4.1. Обеспечение выполнения функций казенного учреждения МКУК "ЦГБС"                                                                                                        </t>
  </si>
  <si>
    <t>в связи с приостановкой прокатной деятельности западных кинокомпаний в РФ, после начала 
специальной военной операции на территории Украины. Крупнейшие зарубежные 
студии по политическим мотивам в одностороннем порядке прекратили действие по 
бессрочным генеральным соглашениям с кинопрокатной отраслью РФ с марта 2022 
года</t>
  </si>
  <si>
    <t>в связи с приостановкой прокатной деятельности западных кинокомпаний в РФ после начала 
специальной военной операции на территории Украины. Крупнейшие зарубежные 
студии по политическим мотивам в одностороннем порядке прекратили действие по 
бессрочным генеральным соглашениям с кинопрокатной отраслью РФ с марта 2022 
года</t>
  </si>
  <si>
    <t>в связи с проведением дополнительной работы по привлечению  зрителей, посетивших спектакли на платной основе.</t>
  </si>
  <si>
    <t xml:space="preserve">в связи с занятостью актёрского состава по созданию новых спектаклей, репетиционного процесса по существующим спектаклям, а так же проведения  дополнительных мероприятий силами театра, а именно - мастер-классов, творческих встреч с актерами. </t>
  </si>
  <si>
    <t>с связи с открытием модельной библиотеки, пополнением книжного фонда новой  литературой, проведением дополнительных внеплановых мероприятий.</t>
  </si>
  <si>
    <t>в связи с увеличением количества посетителей по программе «Пушкинская карта»</t>
  </si>
  <si>
    <t>На основании постановления Губернатора Волгоградской области от 15.03.2020 г. № 179 «О введении режима повышенной готовности функционирования органов управления, сил и средств территориальной подсистемы Волгоградской области единой государственной системы предупреждения и ликвидации чрезвычайных ситуаций» был приостановлен допуск посетителей без QR-кодов, ограничено количество посетителей и заполняемости зрительных залов - не более 50 % от общей вместимости до 01.04.2022г.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</si>
</sst>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FF00"/>
      <name val="Times New Roman"/>
      <family val="1"/>
      <charset val="204"/>
    </font>
    <font>
      <sz val="13"/>
      <color rgb="FFFFFF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7">
    <xf numFmtId="0" fontId="0" fillId="0" borderId="0" xfId="0"/>
    <xf numFmtId="0" fontId="3" fillId="0" borderId="0" xfId="1" applyFont="1" applyBorder="1" applyAlignment="1">
      <alignment vertical="top" wrapText="1"/>
    </xf>
    <xf numFmtId="0" fontId="3" fillId="2" borderId="0" xfId="1" applyFont="1" applyFill="1" applyBorder="1" applyAlignment="1">
      <alignment vertical="top" wrapText="1"/>
    </xf>
    <xf numFmtId="0" fontId="0" fillId="0" borderId="3" xfId="0" applyBorder="1"/>
    <xf numFmtId="164" fontId="2" fillId="3" borderId="1" xfId="0" applyNumberFormat="1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164" fontId="1" fillId="3" borderId="2" xfId="0" applyNumberFormat="1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6" fillId="0" borderId="0" xfId="0" applyFont="1"/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2" borderId="0" xfId="0" applyFont="1" applyFill="1"/>
    <xf numFmtId="0" fontId="9" fillId="0" borderId="0" xfId="0" applyFont="1"/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11" fillId="0" borderId="0" xfId="0" applyFont="1"/>
    <xf numFmtId="164" fontId="3" fillId="0" borderId="0" xfId="0" applyNumberFormat="1" applyFont="1" applyAlignment="1">
      <alignment horizontal="left" vertical="top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Alignment="1">
      <alignment vertical="top" wrapText="1"/>
    </xf>
    <xf numFmtId="0" fontId="0" fillId="3" borderId="0" xfId="0" applyFill="1"/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0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4" fontId="10" fillId="3" borderId="2" xfId="0" applyNumberFormat="1" applyFont="1" applyFill="1" applyBorder="1" applyAlignment="1">
      <alignment horizontal="center" vertical="center" wrapText="1"/>
    </xf>
    <xf numFmtId="1" fontId="10" fillId="3" borderId="2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top" wrapText="1"/>
    </xf>
    <xf numFmtId="0" fontId="3" fillId="0" borderId="0" xfId="0" applyFont="1"/>
    <xf numFmtId="0" fontId="1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164" fontId="4" fillId="3" borderId="2" xfId="0" applyNumberFormat="1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vertical="top" wrapText="1"/>
    </xf>
    <xf numFmtId="0" fontId="3" fillId="2" borderId="0" xfId="0" applyFont="1" applyFill="1" applyAlignment="1"/>
    <xf numFmtId="0" fontId="3" fillId="0" borderId="0" xfId="0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top" wrapText="1"/>
    </xf>
    <xf numFmtId="0" fontId="1" fillId="3" borderId="0" xfId="0" applyFont="1" applyFill="1" applyAlignment="1">
      <alignment horizontal="justify" vertical="top" wrapText="1"/>
    </xf>
    <xf numFmtId="0" fontId="1" fillId="3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3" fillId="3" borderId="0" xfId="0" applyFont="1" applyFill="1"/>
    <xf numFmtId="0" fontId="3" fillId="3" borderId="0" xfId="0" applyFont="1" applyFill="1" applyAlignment="1">
      <alignment horizontal="justify" vertical="top" wrapText="1"/>
    </xf>
    <xf numFmtId="0" fontId="3" fillId="3" borderId="0" xfId="0" applyFont="1" applyFill="1" applyAlignment="1">
      <alignment vertical="top" wrapText="1"/>
    </xf>
    <xf numFmtId="0" fontId="10" fillId="3" borderId="2" xfId="1" applyFont="1" applyFill="1" applyBorder="1" applyAlignment="1">
      <alignment horizontal="center" vertical="top" wrapText="1"/>
    </xf>
    <xf numFmtId="0" fontId="3" fillId="3" borderId="0" xfId="0" applyFont="1" applyFill="1"/>
    <xf numFmtId="0" fontId="13" fillId="3" borderId="5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center" vertical="top" wrapText="1"/>
    </xf>
    <xf numFmtId="2" fontId="1" fillId="3" borderId="0" xfId="0" applyNumberFormat="1" applyFont="1" applyFill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2" fillId="3" borderId="2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7" fontId="16" fillId="0" borderId="0" xfId="0" applyNumberFormat="1" applyFont="1" applyFill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top" wrapText="1"/>
    </xf>
    <xf numFmtId="0" fontId="10" fillId="3" borderId="12" xfId="1" applyFont="1" applyFill="1" applyBorder="1" applyAlignment="1">
      <alignment horizontal="center" vertical="top" wrapText="1"/>
    </xf>
    <xf numFmtId="0" fontId="10" fillId="3" borderId="4" xfId="1" applyFont="1" applyFill="1" applyBorder="1" applyAlignment="1">
      <alignment horizontal="center" vertical="top" wrapText="1"/>
    </xf>
    <xf numFmtId="0" fontId="10" fillId="3" borderId="14" xfId="1" applyFont="1" applyFill="1" applyBorder="1" applyAlignment="1">
      <alignment horizontal="center" vertical="top" wrapText="1"/>
    </xf>
    <xf numFmtId="0" fontId="10" fillId="3" borderId="13" xfId="1" applyFont="1" applyFill="1" applyBorder="1" applyAlignment="1">
      <alignment horizontal="center" vertical="top" wrapText="1"/>
    </xf>
    <xf numFmtId="0" fontId="10" fillId="3" borderId="0" xfId="1" applyFont="1" applyFill="1" applyBorder="1" applyAlignment="1">
      <alignment horizontal="center" vertical="top" wrapText="1"/>
    </xf>
    <xf numFmtId="0" fontId="10" fillId="3" borderId="15" xfId="1" applyFont="1" applyFill="1" applyBorder="1" applyAlignment="1">
      <alignment horizontal="center" vertical="top" wrapText="1"/>
    </xf>
    <xf numFmtId="0" fontId="10" fillId="3" borderId="10" xfId="1" applyFont="1" applyFill="1" applyBorder="1" applyAlignment="1">
      <alignment horizontal="center" vertical="top" wrapText="1"/>
    </xf>
    <xf numFmtId="0" fontId="10" fillId="3" borderId="3" xfId="1" applyFont="1" applyFill="1" applyBorder="1" applyAlignment="1">
      <alignment horizontal="center" vertical="top" wrapText="1"/>
    </xf>
    <xf numFmtId="0" fontId="10" fillId="3" borderId="11" xfId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4" fillId="3" borderId="2" xfId="0" applyNumberFormat="1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64" fontId="4" fillId="3" borderId="6" xfId="0" applyNumberFormat="1" applyFont="1" applyFill="1" applyBorder="1" applyAlignment="1">
      <alignment horizontal="center" vertical="top" wrapText="1"/>
    </xf>
    <xf numFmtId="164" fontId="4" fillId="3" borderId="5" xfId="0" applyNumberFormat="1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14" fillId="3" borderId="12" xfId="0" applyFont="1" applyFill="1" applyBorder="1" applyAlignment="1">
      <alignment horizontal="left" wrapText="1"/>
    </xf>
    <xf numFmtId="0" fontId="14" fillId="3" borderId="14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164" fontId="3" fillId="3" borderId="6" xfId="0" applyNumberFormat="1" applyFont="1" applyFill="1" applyBorder="1" applyAlignment="1">
      <alignment horizontal="center" vertical="top" wrapText="1"/>
    </xf>
    <xf numFmtId="164" fontId="3" fillId="3" borderId="5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75" zoomScaleNormal="75"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A21" sqref="A21:XFD21"/>
    </sheetView>
  </sheetViews>
  <sheetFormatPr defaultRowHeight="15" x14ac:dyDescent="0.25"/>
  <cols>
    <col min="1" max="1" width="33.28515625" customWidth="1"/>
    <col min="2" max="2" width="16.42578125" customWidth="1"/>
    <col min="3" max="3" width="13.42578125" customWidth="1"/>
    <col min="4" max="4" width="14.42578125" customWidth="1"/>
    <col min="5" max="5" width="14.5703125" customWidth="1"/>
    <col min="6" max="6" width="11.85546875" customWidth="1"/>
    <col min="7" max="7" width="14.85546875" customWidth="1"/>
    <col min="8" max="8" width="14.140625" customWidth="1"/>
    <col min="9" max="9" width="10.7109375" customWidth="1"/>
    <col min="10" max="10" width="14.85546875" customWidth="1"/>
    <col min="11" max="12" width="12.28515625" customWidth="1"/>
    <col min="13" max="14" width="10.7109375" customWidth="1"/>
    <col min="15" max="15" width="12.28515625" customWidth="1"/>
    <col min="16" max="16" width="10.5703125" customWidth="1"/>
    <col min="17" max="17" width="12" customWidth="1"/>
    <col min="18" max="18" width="12.5703125" customWidth="1"/>
    <col min="19" max="19" width="0.140625" customWidth="1"/>
  </cols>
  <sheetData>
    <row r="1" spans="1:18" ht="16.5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40.9" customHeight="1" x14ac:dyDescent="0.25">
      <c r="A2" s="71" t="s">
        <v>72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16.5" customHeight="1" x14ac:dyDescent="0.25">
      <c r="A3" s="70" t="s">
        <v>127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6.5" x14ac:dyDescent="0.25">
      <c r="A4" s="5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41.25" customHeight="1" x14ac:dyDescent="0.25">
      <c r="A5" s="72" t="s">
        <v>1</v>
      </c>
      <c r="B5" s="73" t="s">
        <v>2</v>
      </c>
      <c r="C5" s="74"/>
      <c r="D5" s="74"/>
      <c r="E5" s="74"/>
      <c r="F5" s="75"/>
      <c r="G5" s="73" t="s">
        <v>3</v>
      </c>
      <c r="H5" s="74"/>
      <c r="I5" s="74"/>
      <c r="J5" s="74"/>
      <c r="K5" s="75"/>
      <c r="L5" s="73" t="s">
        <v>4</v>
      </c>
      <c r="M5" s="74"/>
      <c r="N5" s="74"/>
      <c r="O5" s="74"/>
      <c r="P5" s="75"/>
      <c r="Q5" s="76" t="s">
        <v>5</v>
      </c>
      <c r="R5" s="76" t="s">
        <v>6</v>
      </c>
    </row>
    <row r="6" spans="1:18" ht="170.25" customHeight="1" x14ac:dyDescent="0.25">
      <c r="A6" s="72"/>
      <c r="B6" s="55" t="s">
        <v>7</v>
      </c>
      <c r="C6" s="55" t="s">
        <v>8</v>
      </c>
      <c r="D6" s="55" t="s">
        <v>9</v>
      </c>
      <c r="E6" s="55" t="s">
        <v>10</v>
      </c>
      <c r="F6" s="55" t="s">
        <v>11</v>
      </c>
      <c r="G6" s="55" t="s">
        <v>7</v>
      </c>
      <c r="H6" s="55" t="s">
        <v>8</v>
      </c>
      <c r="I6" s="55" t="s">
        <v>9</v>
      </c>
      <c r="J6" s="55" t="s">
        <v>10</v>
      </c>
      <c r="K6" s="55" t="s">
        <v>11</v>
      </c>
      <c r="L6" s="55" t="s">
        <v>7</v>
      </c>
      <c r="M6" s="55" t="s">
        <v>8</v>
      </c>
      <c r="N6" s="55" t="s">
        <v>9</v>
      </c>
      <c r="O6" s="55" t="s">
        <v>10</v>
      </c>
      <c r="P6" s="55" t="s">
        <v>11</v>
      </c>
      <c r="Q6" s="77"/>
      <c r="R6" s="77"/>
    </row>
    <row r="7" spans="1:18" ht="16.5" x14ac:dyDescent="0.25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</row>
    <row r="8" spans="1:18" ht="24" customHeight="1" x14ac:dyDescent="0.25">
      <c r="A8" s="67" t="s">
        <v>75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</row>
    <row r="9" spans="1:18" ht="25.5" customHeight="1" x14ac:dyDescent="0.25">
      <c r="A9" s="67" t="s">
        <v>84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spans="1:18" ht="127.5" customHeight="1" x14ac:dyDescent="0.25">
      <c r="A10" s="46" t="s">
        <v>93</v>
      </c>
      <c r="B10" s="4">
        <f>E10+F10+D10</f>
        <v>16330.2</v>
      </c>
      <c r="C10" s="5">
        <v>0</v>
      </c>
      <c r="D10" s="5">
        <v>5235.8</v>
      </c>
      <c r="E10" s="5">
        <f>5834.6</f>
        <v>5834.6</v>
      </c>
      <c r="F10" s="5">
        <v>5259.8</v>
      </c>
      <c r="G10" s="4">
        <f>H10+I10+J10+K10</f>
        <v>16005.6</v>
      </c>
      <c r="H10" s="5">
        <v>0</v>
      </c>
      <c r="I10" s="5">
        <v>5235.8</v>
      </c>
      <c r="J10" s="5">
        <v>5809.2</v>
      </c>
      <c r="K10" s="5">
        <v>4960.6000000000004</v>
      </c>
      <c r="L10" s="4">
        <f>M10+N10+O10+P10</f>
        <v>15926.1</v>
      </c>
      <c r="M10" s="5">
        <v>0</v>
      </c>
      <c r="N10" s="5">
        <v>5235.8</v>
      </c>
      <c r="O10" s="5">
        <v>5803.8</v>
      </c>
      <c r="P10" s="5">
        <v>4886.5</v>
      </c>
      <c r="Q10" s="4">
        <f>L10/B10*100</f>
        <v>97.525443656538187</v>
      </c>
      <c r="R10" s="4">
        <f>J10/E10*100</f>
        <v>99.564665958249051</v>
      </c>
    </row>
    <row r="11" spans="1:18" ht="36" customHeight="1" x14ac:dyDescent="0.25">
      <c r="A11" s="6" t="s">
        <v>125</v>
      </c>
      <c r="B11" s="4">
        <f>C11+D11+E11+F11</f>
        <v>5318.9</v>
      </c>
      <c r="C11" s="5">
        <v>0</v>
      </c>
      <c r="D11" s="5">
        <v>0</v>
      </c>
      <c r="E11" s="5">
        <v>5168.8999999999996</v>
      </c>
      <c r="F11" s="5">
        <v>150</v>
      </c>
      <c r="G11" s="4">
        <f>H11+I11+J11+K11</f>
        <v>5318.9</v>
      </c>
      <c r="H11" s="5">
        <v>0</v>
      </c>
      <c r="I11" s="5">
        <v>0</v>
      </c>
      <c r="J11" s="5">
        <v>5168.8999999999996</v>
      </c>
      <c r="K11" s="5">
        <v>150</v>
      </c>
      <c r="L11" s="4">
        <f>M11+N11+O11+P11</f>
        <v>2324.3000000000002</v>
      </c>
      <c r="M11" s="5">
        <v>0</v>
      </c>
      <c r="N11" s="5">
        <v>0</v>
      </c>
      <c r="O11" s="5">
        <v>2324.3000000000002</v>
      </c>
      <c r="P11" s="7">
        <v>0</v>
      </c>
      <c r="Q11" s="4">
        <f>L11/B11*100</f>
        <v>43.698885107823052</v>
      </c>
      <c r="R11" s="4">
        <f>J11/E11*100</f>
        <v>100</v>
      </c>
    </row>
    <row r="12" spans="1:18" ht="60.75" customHeight="1" x14ac:dyDescent="0.25">
      <c r="A12" s="47" t="s">
        <v>12</v>
      </c>
      <c r="B12" s="8">
        <f>SUM(B10:B11)</f>
        <v>21649.1</v>
      </c>
      <c r="C12" s="8">
        <f>C10+C11</f>
        <v>0</v>
      </c>
      <c r="D12" s="8">
        <f>D10+D11</f>
        <v>5235.8</v>
      </c>
      <c r="E12" s="8">
        <f>E10+E11</f>
        <v>11003.5</v>
      </c>
      <c r="F12" s="8">
        <f>F10+F11</f>
        <v>5409.8</v>
      </c>
      <c r="G12" s="8">
        <f>H12+I12+J12+K12</f>
        <v>21324.5</v>
      </c>
      <c r="H12" s="8">
        <f>H10+H11</f>
        <v>0</v>
      </c>
      <c r="I12" s="8">
        <f>I10+I11</f>
        <v>5235.8</v>
      </c>
      <c r="J12" s="8">
        <f>J10+J11</f>
        <v>10978.099999999999</v>
      </c>
      <c r="K12" s="8">
        <f>K10+K11</f>
        <v>5110.6000000000004</v>
      </c>
      <c r="L12" s="8">
        <f>M12+N12+O12+P12</f>
        <v>18250.400000000001</v>
      </c>
      <c r="M12" s="48">
        <f>M10+M11</f>
        <v>0</v>
      </c>
      <c r="N12" s="48">
        <f>N10+N11</f>
        <v>5235.8</v>
      </c>
      <c r="O12" s="48">
        <f>O10+O11</f>
        <v>8128.1</v>
      </c>
      <c r="P12" s="48">
        <f>P10+P11</f>
        <v>4886.5</v>
      </c>
      <c r="Q12" s="4">
        <f t="shared" ref="Q12:Q39" si="0">L12/B12*100</f>
        <v>84.300964012360808</v>
      </c>
      <c r="R12" s="4">
        <f t="shared" ref="R12:R39" si="1">J12/E12*100</f>
        <v>99.769164356795542</v>
      </c>
    </row>
    <row r="13" spans="1:18" ht="30" customHeight="1" x14ac:dyDescent="0.25">
      <c r="A13" s="78" t="s">
        <v>38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</row>
    <row r="14" spans="1:18" ht="130.5" customHeight="1" x14ac:dyDescent="0.25">
      <c r="A14" s="6" t="s">
        <v>85</v>
      </c>
      <c r="B14" s="8">
        <f>E14+F14+D14+C14</f>
        <v>21986.2</v>
      </c>
      <c r="C14" s="5">
        <v>0</v>
      </c>
      <c r="D14" s="5">
        <v>757.5</v>
      </c>
      <c r="E14" s="5">
        <v>6648.3</v>
      </c>
      <c r="F14" s="5">
        <v>14580.4</v>
      </c>
      <c r="G14" s="4">
        <f>H14+I14+J14+K14</f>
        <v>21031</v>
      </c>
      <c r="H14" s="5">
        <v>0</v>
      </c>
      <c r="I14" s="5">
        <v>757.5</v>
      </c>
      <c r="J14" s="5">
        <f>6639.3</f>
        <v>6639.3</v>
      </c>
      <c r="K14" s="5">
        <f>13634.2</f>
        <v>13634.2</v>
      </c>
      <c r="L14" s="4">
        <f>M14+N14+O14+P14</f>
        <v>21111.3</v>
      </c>
      <c r="M14" s="5">
        <v>0</v>
      </c>
      <c r="N14" s="5">
        <v>757.5</v>
      </c>
      <c r="O14" s="7">
        <v>6636.4</v>
      </c>
      <c r="P14" s="7">
        <f>13717.4</f>
        <v>13717.4</v>
      </c>
      <c r="Q14" s="4">
        <f t="shared" si="0"/>
        <v>96.02068570284996</v>
      </c>
      <c r="R14" s="4">
        <f t="shared" si="1"/>
        <v>99.86462704751591</v>
      </c>
    </row>
    <row r="15" spans="1:18" ht="34.5" customHeight="1" x14ac:dyDescent="0.25">
      <c r="A15" s="6" t="s">
        <v>94</v>
      </c>
      <c r="B15" s="8">
        <f>E15</f>
        <v>5198.8</v>
      </c>
      <c r="C15" s="5">
        <v>0</v>
      </c>
      <c r="D15" s="5">
        <v>0</v>
      </c>
      <c r="E15" s="5">
        <v>5198.8</v>
      </c>
      <c r="F15" s="5">
        <v>0</v>
      </c>
      <c r="G15" s="4">
        <f>H15+I15+J15+K15</f>
        <v>5198.8</v>
      </c>
      <c r="H15" s="5">
        <v>0</v>
      </c>
      <c r="I15" s="5">
        <v>0</v>
      </c>
      <c r="J15" s="5">
        <v>5198.8</v>
      </c>
      <c r="K15" s="5">
        <v>0</v>
      </c>
      <c r="L15" s="4">
        <f>M15+N15+O15+P15</f>
        <v>3374.9</v>
      </c>
      <c r="M15" s="5">
        <v>0</v>
      </c>
      <c r="N15" s="5">
        <v>0</v>
      </c>
      <c r="O15" s="7">
        <v>3374.9</v>
      </c>
      <c r="P15" s="7">
        <v>0</v>
      </c>
      <c r="Q15" s="4">
        <f t="shared" si="0"/>
        <v>64.916903900900209</v>
      </c>
      <c r="R15" s="4">
        <f t="shared" si="1"/>
        <v>100</v>
      </c>
    </row>
    <row r="16" spans="1:18" ht="127.5" customHeight="1" x14ac:dyDescent="0.25">
      <c r="A16" s="6" t="s">
        <v>132</v>
      </c>
      <c r="B16" s="8">
        <f>E16+F16+D16+C16</f>
        <v>26851.4</v>
      </c>
      <c r="C16" s="5">
        <v>0</v>
      </c>
      <c r="D16" s="5">
        <v>8701.1</v>
      </c>
      <c r="E16" s="5">
        <f>4935.7</f>
        <v>4935.7</v>
      </c>
      <c r="F16" s="5">
        <f>13214.6</f>
        <v>13214.6</v>
      </c>
      <c r="G16" s="4">
        <f>H16+I16+J16+K16</f>
        <v>25668.2</v>
      </c>
      <c r="H16" s="5">
        <v>0</v>
      </c>
      <c r="I16" s="5">
        <v>8701.1</v>
      </c>
      <c r="J16" s="5">
        <v>4934.1000000000004</v>
      </c>
      <c r="K16" s="5">
        <v>12033</v>
      </c>
      <c r="L16" s="4">
        <f>M16+N16+O16+P16</f>
        <v>25958.199999999997</v>
      </c>
      <c r="M16" s="5">
        <v>0</v>
      </c>
      <c r="N16" s="5">
        <v>8701.1</v>
      </c>
      <c r="O16" s="7">
        <v>5230.2</v>
      </c>
      <c r="P16" s="7">
        <v>12026.9</v>
      </c>
      <c r="Q16" s="4">
        <f t="shared" si="0"/>
        <v>96.673544023775278</v>
      </c>
      <c r="R16" s="4">
        <f t="shared" si="1"/>
        <v>99.967583118909189</v>
      </c>
    </row>
    <row r="17" spans="1:18" ht="41.25" customHeight="1" x14ac:dyDescent="0.25">
      <c r="A17" s="6" t="s">
        <v>133</v>
      </c>
      <c r="B17" s="8">
        <f>E17+F17</f>
        <v>9501.7999999999993</v>
      </c>
      <c r="C17" s="5">
        <v>0</v>
      </c>
      <c r="D17" s="5">
        <v>0</v>
      </c>
      <c r="E17" s="5">
        <v>9501.7999999999993</v>
      </c>
      <c r="F17" s="5"/>
      <c r="G17" s="4">
        <f>H17+I17+J17+K17</f>
        <v>9501.7999999999993</v>
      </c>
      <c r="H17" s="5">
        <v>0</v>
      </c>
      <c r="I17" s="5">
        <v>0</v>
      </c>
      <c r="J17" s="5">
        <v>9501.7999999999993</v>
      </c>
      <c r="K17" s="5">
        <v>0</v>
      </c>
      <c r="L17" s="4">
        <f>M17+N17+O17+P17</f>
        <v>5643.9</v>
      </c>
      <c r="M17" s="5">
        <v>0</v>
      </c>
      <c r="N17" s="5">
        <v>0</v>
      </c>
      <c r="O17" s="7">
        <v>5643.9</v>
      </c>
      <c r="P17" s="7">
        <v>0</v>
      </c>
      <c r="Q17" s="4">
        <f t="shared" si="0"/>
        <v>59.398219284767094</v>
      </c>
      <c r="R17" s="4">
        <f t="shared" si="1"/>
        <v>100</v>
      </c>
    </row>
    <row r="18" spans="1:18" ht="78" customHeight="1" x14ac:dyDescent="0.25">
      <c r="A18" s="6" t="s">
        <v>134</v>
      </c>
      <c r="B18" s="8">
        <f t="shared" ref="B18:B21" si="2">E18+F18</f>
        <v>10</v>
      </c>
      <c r="C18" s="5">
        <v>0</v>
      </c>
      <c r="D18" s="5">
        <v>0</v>
      </c>
      <c r="E18" s="5">
        <v>10</v>
      </c>
      <c r="F18" s="5">
        <v>0</v>
      </c>
      <c r="G18" s="4">
        <f t="shared" ref="G18:G20" si="3">H18+I18+J18+K18</f>
        <v>10</v>
      </c>
      <c r="H18" s="5">
        <v>0</v>
      </c>
      <c r="I18" s="5">
        <v>0</v>
      </c>
      <c r="J18" s="5">
        <v>10</v>
      </c>
      <c r="K18" s="5">
        <v>0</v>
      </c>
      <c r="L18" s="4">
        <f t="shared" ref="L18:L34" si="4">M18+N18+O18+P18</f>
        <v>10</v>
      </c>
      <c r="M18" s="5">
        <v>0</v>
      </c>
      <c r="N18" s="5">
        <v>0</v>
      </c>
      <c r="O18" s="7">
        <v>10</v>
      </c>
      <c r="P18" s="7">
        <v>0</v>
      </c>
      <c r="Q18" s="4">
        <f t="shared" si="0"/>
        <v>100</v>
      </c>
      <c r="R18" s="4">
        <f t="shared" si="1"/>
        <v>100</v>
      </c>
    </row>
    <row r="19" spans="1:18" ht="60.75" customHeight="1" x14ac:dyDescent="0.25">
      <c r="A19" s="49" t="s">
        <v>135</v>
      </c>
      <c r="B19" s="8">
        <f>C19+D19+E19+F19</f>
        <v>20202</v>
      </c>
      <c r="C19" s="5">
        <v>0</v>
      </c>
      <c r="D19" s="5">
        <v>20000</v>
      </c>
      <c r="E19" s="5">
        <v>202</v>
      </c>
      <c r="F19" s="5">
        <v>0</v>
      </c>
      <c r="G19" s="4">
        <f>H19+I19+J19+K19</f>
        <v>20202</v>
      </c>
      <c r="H19" s="5">
        <v>0</v>
      </c>
      <c r="I19" s="5">
        <v>20000</v>
      </c>
      <c r="J19" s="5">
        <v>202</v>
      </c>
      <c r="K19" s="5">
        <v>0</v>
      </c>
      <c r="L19" s="4">
        <f>M19+N19+O19+P19</f>
        <v>20202</v>
      </c>
      <c r="M19" s="5">
        <v>0</v>
      </c>
      <c r="N19" s="5">
        <v>20000</v>
      </c>
      <c r="O19" s="7">
        <v>202</v>
      </c>
      <c r="P19" s="7">
        <v>0</v>
      </c>
      <c r="Q19" s="4">
        <f t="shared" si="0"/>
        <v>100</v>
      </c>
      <c r="R19" s="4">
        <f t="shared" si="1"/>
        <v>100</v>
      </c>
    </row>
    <row r="20" spans="1:18" ht="90" customHeight="1" x14ac:dyDescent="0.25">
      <c r="A20" s="6" t="s">
        <v>136</v>
      </c>
      <c r="B20" s="8">
        <f t="shared" si="2"/>
        <v>1561</v>
      </c>
      <c r="C20" s="5">
        <v>0</v>
      </c>
      <c r="D20" s="5">
        <v>0</v>
      </c>
      <c r="E20" s="5">
        <f>1710.7-E21</f>
        <v>1561</v>
      </c>
      <c r="F20" s="5">
        <v>0</v>
      </c>
      <c r="G20" s="4">
        <f t="shared" si="3"/>
        <v>1560.5</v>
      </c>
      <c r="H20" s="5">
        <v>0</v>
      </c>
      <c r="I20" s="5">
        <v>0</v>
      </c>
      <c r="J20" s="5">
        <f>1710.2-149.7</f>
        <v>1560.5</v>
      </c>
      <c r="K20" s="5">
        <v>0</v>
      </c>
      <c r="L20" s="4">
        <f t="shared" si="4"/>
        <v>1550.8</v>
      </c>
      <c r="M20" s="5">
        <v>0</v>
      </c>
      <c r="N20" s="5">
        <v>0</v>
      </c>
      <c r="O20" s="7">
        <f>1700.5-149.7</f>
        <v>1550.8</v>
      </c>
      <c r="P20" s="7">
        <v>0</v>
      </c>
      <c r="Q20" s="4">
        <f t="shared" si="0"/>
        <v>99.346572709801407</v>
      </c>
      <c r="R20" s="4">
        <f t="shared" si="1"/>
        <v>99.967969250480465</v>
      </c>
    </row>
    <row r="21" spans="1:18" s="26" customFormat="1" ht="58.5" customHeight="1" x14ac:dyDescent="0.25">
      <c r="A21" s="6" t="s">
        <v>137</v>
      </c>
      <c r="B21" s="8">
        <f t="shared" si="2"/>
        <v>149.69999999999999</v>
      </c>
      <c r="C21" s="5">
        <v>0</v>
      </c>
      <c r="D21" s="5">
        <v>0</v>
      </c>
      <c r="E21" s="5">
        <v>149.69999999999999</v>
      </c>
      <c r="F21" s="5">
        <v>0</v>
      </c>
      <c r="G21" s="4">
        <f>H21+I21+J21+K21</f>
        <v>149.69999999999999</v>
      </c>
      <c r="H21" s="5">
        <v>0</v>
      </c>
      <c r="I21" s="5">
        <v>0</v>
      </c>
      <c r="J21" s="5">
        <v>149.69999999999999</v>
      </c>
      <c r="K21" s="5">
        <v>0</v>
      </c>
      <c r="L21" s="4">
        <f>M21+N21+O21+P21</f>
        <v>149.69999999999999</v>
      </c>
      <c r="M21" s="5">
        <v>0</v>
      </c>
      <c r="N21" s="5">
        <v>0</v>
      </c>
      <c r="O21" s="7">
        <v>149.69999999999999</v>
      </c>
      <c r="P21" s="7">
        <v>0</v>
      </c>
      <c r="Q21" s="4">
        <f t="shared" si="0"/>
        <v>100</v>
      </c>
      <c r="R21" s="4">
        <f t="shared" si="1"/>
        <v>100</v>
      </c>
    </row>
    <row r="22" spans="1:18" ht="133.5" customHeight="1" x14ac:dyDescent="0.25">
      <c r="A22" s="6" t="s">
        <v>138</v>
      </c>
      <c r="B22" s="8">
        <f>E22+F22+D22+C22</f>
        <v>21640.3</v>
      </c>
      <c r="C22" s="5">
        <v>0</v>
      </c>
      <c r="D22" s="5">
        <v>2485.6</v>
      </c>
      <c r="E22" s="5">
        <f>5758.8</f>
        <v>5758.8</v>
      </c>
      <c r="F22" s="5">
        <v>13395.9</v>
      </c>
      <c r="G22" s="4">
        <f>H22+I22+J22+K22</f>
        <v>21174.400000000001</v>
      </c>
      <c r="H22" s="5">
        <v>0</v>
      </c>
      <c r="I22" s="5">
        <v>2485.6</v>
      </c>
      <c r="J22" s="5">
        <v>5746.1</v>
      </c>
      <c r="K22" s="5">
        <v>12942.7</v>
      </c>
      <c r="L22" s="4">
        <f>M22+N22+O22+P22</f>
        <v>16905.599999999999</v>
      </c>
      <c r="M22" s="5">
        <v>0</v>
      </c>
      <c r="N22" s="5">
        <v>2485.6</v>
      </c>
      <c r="O22" s="7">
        <f>5694.2</f>
        <v>5694.2</v>
      </c>
      <c r="P22" s="7">
        <f>8725.8</f>
        <v>8725.7999999999993</v>
      </c>
      <c r="Q22" s="4">
        <f t="shared" si="0"/>
        <v>78.120913296026401</v>
      </c>
      <c r="R22" s="4">
        <f t="shared" si="1"/>
        <v>99.779467944710703</v>
      </c>
    </row>
    <row r="23" spans="1:18" ht="41.25" customHeight="1" x14ac:dyDescent="0.25">
      <c r="A23" s="6" t="s">
        <v>139</v>
      </c>
      <c r="B23" s="8">
        <f>E23+F23+D23</f>
        <v>1333</v>
      </c>
      <c r="C23" s="5"/>
      <c r="D23" s="5">
        <v>0</v>
      </c>
      <c r="E23" s="5">
        <f>1333</f>
        <v>1333</v>
      </c>
      <c r="F23" s="5"/>
      <c r="G23" s="4">
        <f>H23+I23+J23+K23</f>
        <v>1333</v>
      </c>
      <c r="H23" s="5">
        <v>0</v>
      </c>
      <c r="I23" s="5">
        <v>0</v>
      </c>
      <c r="J23" s="5">
        <v>1333</v>
      </c>
      <c r="K23" s="5">
        <v>0</v>
      </c>
      <c r="L23" s="4">
        <f>M23+N23+O23+P23</f>
        <v>0</v>
      </c>
      <c r="M23" s="5">
        <v>0</v>
      </c>
      <c r="N23" s="5">
        <v>0</v>
      </c>
      <c r="O23" s="7">
        <v>0</v>
      </c>
      <c r="P23" s="7">
        <v>0</v>
      </c>
      <c r="Q23" s="4">
        <f t="shared" si="0"/>
        <v>0</v>
      </c>
      <c r="R23" s="4">
        <f t="shared" si="1"/>
        <v>100</v>
      </c>
    </row>
    <row r="24" spans="1:18" ht="37.5" customHeight="1" x14ac:dyDescent="0.25">
      <c r="A24" s="6" t="s">
        <v>140</v>
      </c>
      <c r="B24" s="8">
        <f>C24+D24+E24+F24</f>
        <v>2510.9</v>
      </c>
      <c r="C24" s="5">
        <v>0</v>
      </c>
      <c r="D24" s="5">
        <v>0</v>
      </c>
      <c r="E24" s="5">
        <v>2460.9</v>
      </c>
      <c r="F24" s="5">
        <f>50</f>
        <v>50</v>
      </c>
      <c r="G24" s="4">
        <f>H24+I24+J24+K24</f>
        <v>2510.9</v>
      </c>
      <c r="H24" s="5"/>
      <c r="I24" s="5"/>
      <c r="J24" s="5">
        <v>2460.9</v>
      </c>
      <c r="K24" s="5">
        <v>50</v>
      </c>
      <c r="L24" s="4">
        <f>M24+N24+O24+P24</f>
        <v>526.79999999999995</v>
      </c>
      <c r="M24" s="5"/>
      <c r="N24" s="5"/>
      <c r="O24" s="7">
        <v>526.79999999999995</v>
      </c>
      <c r="P24" s="7"/>
      <c r="Q24" s="4">
        <f t="shared" si="0"/>
        <v>20.980524911386354</v>
      </c>
      <c r="R24" s="4">
        <f t="shared" si="1"/>
        <v>100</v>
      </c>
    </row>
    <row r="25" spans="1:18" ht="92.25" customHeight="1" x14ac:dyDescent="0.25">
      <c r="A25" s="9" t="s">
        <v>32</v>
      </c>
      <c r="B25" s="8">
        <f>SUM(B14:B24)</f>
        <v>110945.09999999999</v>
      </c>
      <c r="C25" s="4">
        <f t="shared" ref="C25:D25" si="5">C14+C16+C18+C20+C23+C15+C17+C22+C24+C19+C21</f>
        <v>0</v>
      </c>
      <c r="D25" s="4">
        <f t="shared" si="5"/>
        <v>31944.2</v>
      </c>
      <c r="E25" s="4">
        <f>E14+E16+E18+E20+E23+E15+E17+E22+E24+E19+E21</f>
        <v>37760</v>
      </c>
      <c r="F25" s="4">
        <f>F14+F16+F18+F20+F23+F15+F17+F22+F24+F19+F21</f>
        <v>41240.9</v>
      </c>
      <c r="G25" s="4">
        <f>G14+G16+G18+G20+G22+G15+G17+G23+G24+G19+G21</f>
        <v>108340.3</v>
      </c>
      <c r="H25" s="4">
        <f t="shared" ref="H25:I25" si="6">H14+H16+H18+H20+H22+H15+H17+H23+H24+H19+H21</f>
        <v>0</v>
      </c>
      <c r="I25" s="4">
        <f t="shared" si="6"/>
        <v>31944.2</v>
      </c>
      <c r="J25" s="4">
        <f>J14+J16+J18+J20+J22+J15+J17+J23+J24+J19+J21</f>
        <v>37736.199999999997</v>
      </c>
      <c r="K25" s="4">
        <f>K14+K16+K18+K20+K22+K15+K17+K23+K24+K19+K21</f>
        <v>38659.9</v>
      </c>
      <c r="L25" s="4">
        <f>L14+L16+L18+L20+L22+L15+L17+L23+L24+L19+L21</f>
        <v>95433.2</v>
      </c>
      <c r="M25" s="4">
        <f t="shared" ref="M25:N25" si="7">M14+M16+M18+M20+M22+M15+M17+M23+M24+M19+M21</f>
        <v>0</v>
      </c>
      <c r="N25" s="4">
        <f t="shared" si="7"/>
        <v>31944.2</v>
      </c>
      <c r="O25" s="4">
        <f>O14+O16+O18+O20+O22+O15+O17+O23+O24+O19+O21</f>
        <v>29018.9</v>
      </c>
      <c r="P25" s="4">
        <f>P14+P16+P18+P20+P22+P15+P17+P23+P24+P19+P21</f>
        <v>34470.1</v>
      </c>
      <c r="Q25" s="4">
        <f>L25/B25*100</f>
        <v>86.018400091576837</v>
      </c>
      <c r="R25" s="4">
        <f>J25/E25*100</f>
        <v>99.936970338983045</v>
      </c>
    </row>
    <row r="26" spans="1:18" ht="26.25" customHeight="1" x14ac:dyDescent="0.25">
      <c r="A26" s="67" t="s">
        <v>39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</row>
    <row r="27" spans="1:18" ht="124.5" customHeight="1" x14ac:dyDescent="0.25">
      <c r="A27" s="6" t="s">
        <v>86</v>
      </c>
      <c r="B27" s="8">
        <f>E27+F27+C27+D27</f>
        <v>35429.199999999997</v>
      </c>
      <c r="C27" s="5">
        <v>0</v>
      </c>
      <c r="D27" s="5">
        <f>9840.1-0.1</f>
        <v>9840</v>
      </c>
      <c r="E27" s="5">
        <f>12262.3</f>
        <v>12262.3</v>
      </c>
      <c r="F27" s="5">
        <v>13326.9</v>
      </c>
      <c r="G27" s="4">
        <f>H27+I27+J27+K27</f>
        <v>34311</v>
      </c>
      <c r="H27" s="5">
        <v>0</v>
      </c>
      <c r="I27" s="5">
        <v>9840</v>
      </c>
      <c r="J27" s="5">
        <f>12245.8</f>
        <v>12245.8</v>
      </c>
      <c r="K27" s="5">
        <v>12225.2</v>
      </c>
      <c r="L27" s="4">
        <f>M27+N27+O27+P27</f>
        <v>33938.100000000006</v>
      </c>
      <c r="M27" s="5">
        <v>0</v>
      </c>
      <c r="N27" s="5">
        <v>9840</v>
      </c>
      <c r="O27" s="7">
        <f>12095.9</f>
        <v>12095.9</v>
      </c>
      <c r="P27" s="7">
        <f>12002.2</f>
        <v>12002.2</v>
      </c>
      <c r="Q27" s="4">
        <f t="shared" si="0"/>
        <v>95.791324670046194</v>
      </c>
      <c r="R27" s="4">
        <f t="shared" si="1"/>
        <v>99.865441230438009</v>
      </c>
    </row>
    <row r="28" spans="1:18" ht="109.5" customHeight="1" x14ac:dyDescent="0.25">
      <c r="A28" s="6" t="s">
        <v>87</v>
      </c>
      <c r="B28" s="8">
        <f>C28+D28+E28+F28</f>
        <v>4867.6000000000004</v>
      </c>
      <c r="C28" s="5">
        <f>C29+C30</f>
        <v>4082.1000000000004</v>
      </c>
      <c r="D28" s="5">
        <f>D29+D30</f>
        <v>556.70000000000005</v>
      </c>
      <c r="E28" s="5">
        <f>E29+E30</f>
        <v>228.79999999999998</v>
      </c>
      <c r="F28" s="5">
        <v>0</v>
      </c>
      <c r="G28" s="4">
        <f>H28+I28+J28+K28</f>
        <v>4867.6000000000004</v>
      </c>
      <c r="H28" s="5">
        <f>H29+H30</f>
        <v>4082.1000000000004</v>
      </c>
      <c r="I28" s="5">
        <f t="shared" ref="I28:J28" si="8">I29+I30</f>
        <v>556.70000000000005</v>
      </c>
      <c r="J28" s="5">
        <f t="shared" si="8"/>
        <v>228.79999999999998</v>
      </c>
      <c r="K28" s="5">
        <f>K29+K30</f>
        <v>0</v>
      </c>
      <c r="L28" s="4">
        <f t="shared" si="4"/>
        <v>4867.6000000000004</v>
      </c>
      <c r="M28" s="7">
        <f>M29+M30</f>
        <v>4082.1000000000004</v>
      </c>
      <c r="N28" s="7">
        <f>N29+N30</f>
        <v>556.70000000000005</v>
      </c>
      <c r="O28" s="7">
        <f>O29+O30</f>
        <v>228.79999999999998</v>
      </c>
      <c r="P28" s="7">
        <f>P29+P30</f>
        <v>0</v>
      </c>
      <c r="Q28" s="4">
        <f t="shared" si="0"/>
        <v>100</v>
      </c>
      <c r="R28" s="4">
        <f t="shared" si="1"/>
        <v>100</v>
      </c>
    </row>
    <row r="29" spans="1:18" ht="64.5" customHeight="1" x14ac:dyDescent="0.25">
      <c r="A29" s="6" t="s">
        <v>88</v>
      </c>
      <c r="B29" s="8">
        <f>C29+D29+E29</f>
        <v>4717.5</v>
      </c>
      <c r="C29" s="5">
        <f>3956.4-0.1</f>
        <v>3956.3</v>
      </c>
      <c r="D29" s="5">
        <f>539.5</f>
        <v>539.5</v>
      </c>
      <c r="E29" s="5">
        <f>221.7</f>
        <v>221.7</v>
      </c>
      <c r="F29" s="5">
        <v>0</v>
      </c>
      <c r="G29" s="4">
        <f t="shared" ref="G29:G30" si="9">H29+I29+J29+K29</f>
        <v>4717.5</v>
      </c>
      <c r="H29" s="5">
        <v>3956.3</v>
      </c>
      <c r="I29" s="5">
        <v>539.5</v>
      </c>
      <c r="J29" s="5">
        <v>221.7</v>
      </c>
      <c r="K29" s="5">
        <v>0</v>
      </c>
      <c r="L29" s="4">
        <f t="shared" si="4"/>
        <v>4717.5</v>
      </c>
      <c r="M29" s="7">
        <v>3956.3</v>
      </c>
      <c r="N29" s="7">
        <v>539.5</v>
      </c>
      <c r="O29" s="7">
        <v>221.7</v>
      </c>
      <c r="P29" s="7">
        <v>0</v>
      </c>
      <c r="Q29" s="4">
        <f t="shared" si="0"/>
        <v>100</v>
      </c>
      <c r="R29" s="4">
        <f t="shared" si="1"/>
        <v>100</v>
      </c>
    </row>
    <row r="30" spans="1:18" ht="233.25" customHeight="1" x14ac:dyDescent="0.25">
      <c r="A30" s="24" t="s">
        <v>89</v>
      </c>
      <c r="B30" s="8">
        <f>C30+D30+E30</f>
        <v>150.1</v>
      </c>
      <c r="C30" s="5">
        <f>125.7+0.1</f>
        <v>125.8</v>
      </c>
      <c r="D30" s="5">
        <f>17.2</f>
        <v>17.2</v>
      </c>
      <c r="E30" s="5">
        <f>7.1</f>
        <v>7.1</v>
      </c>
      <c r="F30" s="5">
        <v>0</v>
      </c>
      <c r="G30" s="4">
        <f t="shared" si="9"/>
        <v>150.1</v>
      </c>
      <c r="H30" s="5">
        <v>125.8</v>
      </c>
      <c r="I30" s="5">
        <v>17.2</v>
      </c>
      <c r="J30" s="5">
        <v>7.1</v>
      </c>
      <c r="K30" s="5">
        <v>0</v>
      </c>
      <c r="L30" s="4">
        <f t="shared" si="4"/>
        <v>150.1</v>
      </c>
      <c r="M30" s="7">
        <v>125.8</v>
      </c>
      <c r="N30" s="7">
        <v>17.2</v>
      </c>
      <c r="O30" s="7">
        <v>7.1</v>
      </c>
      <c r="P30" s="7">
        <v>0</v>
      </c>
      <c r="Q30" s="4">
        <f t="shared" si="0"/>
        <v>100</v>
      </c>
      <c r="R30" s="4">
        <f t="shared" si="1"/>
        <v>100</v>
      </c>
    </row>
    <row r="31" spans="1:18" ht="34.15" customHeight="1" x14ac:dyDescent="0.25">
      <c r="A31" s="24" t="s">
        <v>147</v>
      </c>
      <c r="B31" s="8">
        <f>C31+D31+E31+F31</f>
        <v>10789.9</v>
      </c>
      <c r="C31" s="5">
        <v>0</v>
      </c>
      <c r="D31" s="5">
        <v>0</v>
      </c>
      <c r="E31" s="5">
        <f>10789.8+0.1</f>
        <v>10789.9</v>
      </c>
      <c r="F31" s="5">
        <f>1840.9-1840.9</f>
        <v>0</v>
      </c>
      <c r="G31" s="4">
        <f>H31+I31+J31+K31</f>
        <v>10789.8</v>
      </c>
      <c r="H31" s="5"/>
      <c r="I31" s="5"/>
      <c r="J31" s="5">
        <v>10789.8</v>
      </c>
      <c r="K31" s="5">
        <v>0</v>
      </c>
      <c r="L31" s="4">
        <f>M31+N31+O31+P31</f>
        <v>4114.5</v>
      </c>
      <c r="M31" s="7">
        <v>0</v>
      </c>
      <c r="N31" s="7">
        <v>0</v>
      </c>
      <c r="O31" s="7">
        <v>4114.5</v>
      </c>
      <c r="P31" s="7">
        <v>0</v>
      </c>
      <c r="Q31" s="4">
        <f>L31/B31*100</f>
        <v>38.132883529967842</v>
      </c>
      <c r="R31" s="4">
        <f t="shared" si="1"/>
        <v>99.999073207351316</v>
      </c>
    </row>
    <row r="32" spans="1:18" ht="57.75" customHeight="1" x14ac:dyDescent="0.25">
      <c r="A32" s="9" t="s">
        <v>33</v>
      </c>
      <c r="B32" s="8">
        <f>C32+D32+E32+F32</f>
        <v>51086.700000000004</v>
      </c>
      <c r="C32" s="4">
        <f>C27+C28+C31</f>
        <v>4082.1000000000004</v>
      </c>
      <c r="D32" s="4">
        <f>D27+D28+D31</f>
        <v>10396.700000000001</v>
      </c>
      <c r="E32" s="4">
        <f>E27+E28+E31</f>
        <v>23281</v>
      </c>
      <c r="F32" s="4">
        <f>F27+F28+F31</f>
        <v>13326.9</v>
      </c>
      <c r="G32" s="4">
        <f>H32+I32+J32+K32</f>
        <v>49968.400000000009</v>
      </c>
      <c r="H32" s="4">
        <f>H27+H29+H30</f>
        <v>4082.1000000000004</v>
      </c>
      <c r="I32" s="4">
        <f>I27+I29+I30</f>
        <v>10396.700000000001</v>
      </c>
      <c r="J32" s="4">
        <f>J27+J29+J30+J31</f>
        <v>23264.400000000001</v>
      </c>
      <c r="K32" s="4">
        <f>K27+K28+K29+K30</f>
        <v>12225.2</v>
      </c>
      <c r="L32" s="4">
        <f>M32+N32+O32+P32</f>
        <v>42920.2</v>
      </c>
      <c r="M32" s="4">
        <f>M27+M29+M30+M31</f>
        <v>4082.1000000000004</v>
      </c>
      <c r="N32" s="4">
        <f>N27+N29+N30+N31</f>
        <v>10396.700000000001</v>
      </c>
      <c r="O32" s="4">
        <f>O27+O29+O30+O31</f>
        <v>16439.2</v>
      </c>
      <c r="P32" s="4">
        <f>P27+P29+P30+P31</f>
        <v>12002.2</v>
      </c>
      <c r="Q32" s="4">
        <f>L32/B32*100</f>
        <v>84.014430370331212</v>
      </c>
      <c r="R32" s="4">
        <f t="shared" si="1"/>
        <v>99.928697220909754</v>
      </c>
    </row>
    <row r="33" spans="1:19" ht="24" customHeight="1" x14ac:dyDescent="0.25">
      <c r="A33" s="67" t="s">
        <v>37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9"/>
    </row>
    <row r="34" spans="1:19" ht="71.25" customHeight="1" x14ac:dyDescent="0.25">
      <c r="A34" s="6" t="s">
        <v>90</v>
      </c>
      <c r="B34" s="8">
        <f>C34+D34+E34+F34</f>
        <v>23224.5</v>
      </c>
      <c r="C34" s="5">
        <v>0</v>
      </c>
      <c r="D34" s="5">
        <v>8213.4</v>
      </c>
      <c r="E34" s="5">
        <f>15011.1</f>
        <v>15011.1</v>
      </c>
      <c r="F34" s="5">
        <v>0</v>
      </c>
      <c r="G34" s="4">
        <f>H34+I34+J34+K34</f>
        <v>22549.5</v>
      </c>
      <c r="H34" s="5">
        <v>0</v>
      </c>
      <c r="I34" s="5">
        <v>8213.4</v>
      </c>
      <c r="J34" s="5">
        <f>14336.1</f>
        <v>14336.1</v>
      </c>
      <c r="K34" s="5">
        <v>0</v>
      </c>
      <c r="L34" s="4">
        <f t="shared" si="4"/>
        <v>20956.199999999997</v>
      </c>
      <c r="M34" s="5">
        <v>0</v>
      </c>
      <c r="N34" s="5">
        <v>8213.4</v>
      </c>
      <c r="O34" s="7">
        <f>12742.8</f>
        <v>12742.8</v>
      </c>
      <c r="P34" s="7">
        <v>0</v>
      </c>
      <c r="Q34" s="4">
        <f t="shared" si="0"/>
        <v>90.233158948524178</v>
      </c>
      <c r="R34" s="4">
        <f t="shared" si="1"/>
        <v>95.50332753762217</v>
      </c>
    </row>
    <row r="35" spans="1:19" ht="96" customHeight="1" x14ac:dyDescent="0.25">
      <c r="A35" s="9" t="s">
        <v>34</v>
      </c>
      <c r="B35" s="8">
        <f>SUM(B34:B34)</f>
        <v>23224.5</v>
      </c>
      <c r="C35" s="4">
        <f t="shared" ref="C35:P35" si="10">C34</f>
        <v>0</v>
      </c>
      <c r="D35" s="4">
        <f t="shared" si="10"/>
        <v>8213.4</v>
      </c>
      <c r="E35" s="4">
        <f t="shared" si="10"/>
        <v>15011.1</v>
      </c>
      <c r="F35" s="4">
        <f t="shared" si="10"/>
        <v>0</v>
      </c>
      <c r="G35" s="4">
        <f>G34</f>
        <v>22549.5</v>
      </c>
      <c r="H35" s="4">
        <f t="shared" si="10"/>
        <v>0</v>
      </c>
      <c r="I35" s="4">
        <f t="shared" si="10"/>
        <v>8213.4</v>
      </c>
      <c r="J35" s="4">
        <f t="shared" si="10"/>
        <v>14336.1</v>
      </c>
      <c r="K35" s="4">
        <f t="shared" si="10"/>
        <v>0</v>
      </c>
      <c r="L35" s="4">
        <f t="shared" si="10"/>
        <v>20956.199999999997</v>
      </c>
      <c r="M35" s="4">
        <f t="shared" si="10"/>
        <v>0</v>
      </c>
      <c r="N35" s="4">
        <f t="shared" si="10"/>
        <v>8213.4</v>
      </c>
      <c r="O35" s="4">
        <f t="shared" si="10"/>
        <v>12742.8</v>
      </c>
      <c r="P35" s="4">
        <f t="shared" si="10"/>
        <v>0</v>
      </c>
      <c r="Q35" s="4">
        <f>L35/B35*100</f>
        <v>90.233158948524178</v>
      </c>
      <c r="R35" s="4">
        <f>J35/E35*100</f>
        <v>95.50332753762217</v>
      </c>
    </row>
    <row r="36" spans="1:19" ht="22.5" customHeight="1" x14ac:dyDescent="0.25">
      <c r="A36" s="67" t="s">
        <v>74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</row>
    <row r="37" spans="1:19" ht="89.25" customHeight="1" x14ac:dyDescent="0.25">
      <c r="A37" s="6" t="s">
        <v>91</v>
      </c>
      <c r="B37" s="8">
        <f>D37+E37</f>
        <v>31765.8</v>
      </c>
      <c r="C37" s="5">
        <v>0</v>
      </c>
      <c r="D37" s="5">
        <v>11948.3</v>
      </c>
      <c r="E37" s="5">
        <v>19817.5</v>
      </c>
      <c r="F37" s="5">
        <v>0</v>
      </c>
      <c r="G37" s="4">
        <f>H37+I37+J37+K37</f>
        <v>31717.899999999998</v>
      </c>
      <c r="H37" s="5">
        <v>0</v>
      </c>
      <c r="I37" s="5">
        <v>11948.3</v>
      </c>
      <c r="J37" s="5">
        <v>19769.599999999999</v>
      </c>
      <c r="K37" s="5">
        <v>0</v>
      </c>
      <c r="L37" s="4">
        <f>M37+N37+O37+P37</f>
        <v>30925.1</v>
      </c>
      <c r="M37" s="5">
        <v>0</v>
      </c>
      <c r="N37" s="5">
        <v>11948.3</v>
      </c>
      <c r="O37" s="7">
        <v>18976.8</v>
      </c>
      <c r="P37" s="7">
        <v>0</v>
      </c>
      <c r="Q37" s="4">
        <f t="shared" si="0"/>
        <v>97.353443011037015</v>
      </c>
      <c r="R37" s="4">
        <f t="shared" si="1"/>
        <v>99.758294436735213</v>
      </c>
    </row>
    <row r="38" spans="1:19" ht="102.75" customHeight="1" x14ac:dyDescent="0.25">
      <c r="A38" s="9" t="s">
        <v>35</v>
      </c>
      <c r="B38" s="8">
        <f>SUM(B37)</f>
        <v>31765.8</v>
      </c>
      <c r="C38" s="4">
        <f>C37</f>
        <v>0</v>
      </c>
      <c r="D38" s="4">
        <f>D37</f>
        <v>11948.3</v>
      </c>
      <c r="E38" s="4">
        <f>E37</f>
        <v>19817.5</v>
      </c>
      <c r="F38" s="4">
        <f>F37</f>
        <v>0</v>
      </c>
      <c r="G38" s="4">
        <f>H38+I38+J38+K38</f>
        <v>31717.899999999998</v>
      </c>
      <c r="H38" s="5">
        <v>0</v>
      </c>
      <c r="I38" s="4">
        <f>I37</f>
        <v>11948.3</v>
      </c>
      <c r="J38" s="4">
        <f>J37</f>
        <v>19769.599999999999</v>
      </c>
      <c r="K38" s="4">
        <v>0</v>
      </c>
      <c r="L38" s="4">
        <f>M38+N38+O38+P38</f>
        <v>30925.1</v>
      </c>
      <c r="M38" s="5">
        <v>0</v>
      </c>
      <c r="N38" s="4">
        <f>N37</f>
        <v>11948.3</v>
      </c>
      <c r="O38" s="4">
        <f>O37</f>
        <v>18976.8</v>
      </c>
      <c r="P38" s="4">
        <v>0</v>
      </c>
      <c r="Q38" s="4">
        <f t="shared" si="0"/>
        <v>97.353443011037015</v>
      </c>
      <c r="R38" s="4">
        <f t="shared" si="1"/>
        <v>99.758294436735213</v>
      </c>
    </row>
    <row r="39" spans="1:19" ht="108.75" customHeight="1" x14ac:dyDescent="0.25">
      <c r="A39" s="9" t="s">
        <v>36</v>
      </c>
      <c r="B39" s="4">
        <f>C39+D39+E39+F39</f>
        <v>238671.2</v>
      </c>
      <c r="C39" s="4">
        <f>C12+C25+C35+C38+C32</f>
        <v>4082.1000000000004</v>
      </c>
      <c r="D39" s="4">
        <f>D12+D25+D35+D38+D32</f>
        <v>67738.399999999994</v>
      </c>
      <c r="E39" s="4">
        <f>E12+E25+E35+E38+E32</f>
        <v>106873.1</v>
      </c>
      <c r="F39" s="4">
        <f>F12+F25+F35+F38+F32</f>
        <v>59977.600000000006</v>
      </c>
      <c r="G39" s="4">
        <f t="shared" ref="G39:O39" si="11">G12+G25+G35+G38+G32</f>
        <v>233900.59999999998</v>
      </c>
      <c r="H39" s="4">
        <f t="shared" si="11"/>
        <v>4082.1000000000004</v>
      </c>
      <c r="I39" s="4">
        <f t="shared" si="11"/>
        <v>67738.399999999994</v>
      </c>
      <c r="J39" s="4">
        <f>J12+J25+J35+J38+J32</f>
        <v>106084.4</v>
      </c>
      <c r="K39" s="4">
        <f>K12+K25+K35+K38+K32</f>
        <v>55995.7</v>
      </c>
      <c r="L39" s="4">
        <f t="shared" si="11"/>
        <v>208485.09999999998</v>
      </c>
      <c r="M39" s="4">
        <f t="shared" si="11"/>
        <v>4082.1000000000004</v>
      </c>
      <c r="N39" s="4">
        <f t="shared" si="11"/>
        <v>67738.399999999994</v>
      </c>
      <c r="O39" s="4">
        <f t="shared" si="11"/>
        <v>85305.8</v>
      </c>
      <c r="P39" s="4">
        <f>P12+P25+P35+P38+P32</f>
        <v>51358.8</v>
      </c>
      <c r="Q39" s="4">
        <f t="shared" si="0"/>
        <v>87.352432970546914</v>
      </c>
      <c r="R39" s="4">
        <f t="shared" si="1"/>
        <v>99.262021968109835</v>
      </c>
      <c r="S39" s="3"/>
    </row>
  </sheetData>
  <mergeCells count="15">
    <mergeCell ref="A36:R36"/>
    <mergeCell ref="A9:R9"/>
    <mergeCell ref="A26:R26"/>
    <mergeCell ref="A33:R33"/>
    <mergeCell ref="A1:R1"/>
    <mergeCell ref="A2:R2"/>
    <mergeCell ref="A3:R3"/>
    <mergeCell ref="A5:A6"/>
    <mergeCell ref="B5:F5"/>
    <mergeCell ref="G5:K5"/>
    <mergeCell ref="R5:R6"/>
    <mergeCell ref="Q5:Q6"/>
    <mergeCell ref="L5:P5"/>
    <mergeCell ref="A8:R8"/>
    <mergeCell ref="A13:R1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6" fitToHeight="0" orientation="portrait" verticalDpi="4294967293" r:id="rId1"/>
  <rowBreaks count="1" manualBreakCount="1">
    <brk id="30" max="18" man="1"/>
  </rowBreaks>
  <colBreaks count="1" manualBreakCount="1">
    <brk id="18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view="pageBreakPreview" zoomScaleNormal="60" zoomScaleSheetLayoutView="100" workbookViewId="0">
      <selection activeCell="L45" sqref="L45:R45"/>
    </sheetView>
  </sheetViews>
  <sheetFormatPr defaultColWidth="8.7109375" defaultRowHeight="15" x14ac:dyDescent="0.25"/>
  <cols>
    <col min="1" max="1" width="42.5703125" style="16" customWidth="1"/>
    <col min="2" max="2" width="65.28515625" style="16" customWidth="1"/>
    <col min="3" max="3" width="11.7109375" style="16" customWidth="1"/>
    <col min="4" max="4" width="12.42578125" style="16" customWidth="1"/>
    <col min="5" max="5" width="14.28515625" style="16" customWidth="1"/>
    <col min="6" max="6" width="14.140625" style="16" customWidth="1"/>
    <col min="7" max="7" width="11.5703125" style="16" customWidth="1"/>
    <col min="8" max="8" width="12.28515625" style="16" customWidth="1"/>
    <col min="9" max="9" width="25" style="16" customWidth="1"/>
    <col min="10" max="10" width="4.140625" style="16" hidden="1" customWidth="1"/>
    <col min="11" max="11" width="15.7109375" style="16" customWidth="1"/>
    <col min="12" max="12" width="12" style="16" customWidth="1"/>
    <col min="13" max="13" width="12.5703125" style="16" customWidth="1"/>
    <col min="14" max="14" width="0.28515625" style="16" customWidth="1"/>
    <col min="15" max="15" width="33.7109375" style="16" customWidth="1"/>
    <col min="16" max="16384" width="8.7109375" style="16"/>
  </cols>
  <sheetData>
    <row r="1" spans="1:13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15"/>
      <c r="M1" s="15"/>
    </row>
    <row r="2" spans="1:13" ht="16.5" x14ac:dyDescent="0.25">
      <c r="A2" s="96" t="s">
        <v>13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50"/>
      <c r="M2" s="50"/>
    </row>
    <row r="3" spans="1:13" ht="6.75" customHeight="1" x14ac:dyDescent="0.2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17"/>
      <c r="M3" s="17"/>
    </row>
    <row r="4" spans="1:13" ht="16.5" customHeight="1" x14ac:dyDescent="0.25">
      <c r="A4" s="107" t="s">
        <v>14</v>
      </c>
      <c r="B4" s="104" t="s">
        <v>15</v>
      </c>
      <c r="C4" s="104" t="s">
        <v>16</v>
      </c>
      <c r="D4" s="104" t="s">
        <v>17</v>
      </c>
      <c r="E4" s="104"/>
      <c r="F4" s="104"/>
      <c r="G4" s="110" t="s">
        <v>18</v>
      </c>
      <c r="H4" s="111"/>
      <c r="I4" s="111"/>
      <c r="J4" s="112"/>
      <c r="K4" s="110" t="s">
        <v>19</v>
      </c>
      <c r="L4" s="2"/>
      <c r="M4" s="103"/>
    </row>
    <row r="5" spans="1:13" ht="16.5" customHeight="1" x14ac:dyDescent="0.25">
      <c r="A5" s="108"/>
      <c r="B5" s="104"/>
      <c r="C5" s="104"/>
      <c r="D5" s="104" t="s">
        <v>111</v>
      </c>
      <c r="E5" s="104" t="s">
        <v>20</v>
      </c>
      <c r="F5" s="104"/>
      <c r="G5" s="113"/>
      <c r="H5" s="114"/>
      <c r="I5" s="114"/>
      <c r="J5" s="115"/>
      <c r="K5" s="113"/>
      <c r="L5" s="2"/>
      <c r="M5" s="103"/>
    </row>
    <row r="6" spans="1:13" ht="33" customHeight="1" x14ac:dyDescent="0.25">
      <c r="A6" s="109"/>
      <c r="B6" s="104"/>
      <c r="C6" s="104"/>
      <c r="D6" s="104"/>
      <c r="E6" s="27" t="s">
        <v>143</v>
      </c>
      <c r="F6" s="27" t="s">
        <v>144</v>
      </c>
      <c r="G6" s="116"/>
      <c r="H6" s="117"/>
      <c r="I6" s="117"/>
      <c r="J6" s="118"/>
      <c r="K6" s="116"/>
      <c r="L6" s="2"/>
      <c r="M6" s="103"/>
    </row>
    <row r="7" spans="1:13" ht="16.5" x14ac:dyDescent="0.25">
      <c r="A7" s="27">
        <v>1</v>
      </c>
      <c r="B7" s="35">
        <v>2</v>
      </c>
      <c r="C7" s="27">
        <v>3</v>
      </c>
      <c r="D7" s="27">
        <v>4</v>
      </c>
      <c r="E7" s="27">
        <v>5</v>
      </c>
      <c r="F7" s="35">
        <v>6</v>
      </c>
      <c r="G7" s="105">
        <v>7</v>
      </c>
      <c r="H7" s="97"/>
      <c r="I7" s="97"/>
      <c r="J7" s="106"/>
      <c r="K7" s="61">
        <v>8</v>
      </c>
      <c r="L7" s="1"/>
      <c r="M7" s="51"/>
    </row>
    <row r="8" spans="1:13" s="19" customFormat="1" ht="17.25" customHeight="1" x14ac:dyDescent="0.25">
      <c r="A8" s="92" t="s">
        <v>41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3" s="19" customFormat="1" ht="22.5" customHeight="1" x14ac:dyDescent="0.25">
      <c r="A9" s="92" t="s">
        <v>83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3" s="19" customFormat="1" ht="18.75" customHeight="1" x14ac:dyDescent="0.25">
      <c r="A10" s="94" t="s">
        <v>70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3" s="19" customFormat="1" ht="41.25" customHeight="1" x14ac:dyDescent="0.25">
      <c r="A11" s="81" t="s">
        <v>131</v>
      </c>
      <c r="B11" s="57" t="s">
        <v>48</v>
      </c>
      <c r="C11" s="28" t="s">
        <v>28</v>
      </c>
      <c r="D11" s="29">
        <v>4889</v>
      </c>
      <c r="E11" s="30">
        <v>5480</v>
      </c>
      <c r="F11" s="29">
        <v>5480</v>
      </c>
      <c r="G11" s="88"/>
      <c r="H11" s="89"/>
      <c r="I11" s="89"/>
      <c r="J11" s="90"/>
      <c r="K11" s="31" t="s">
        <v>128</v>
      </c>
    </row>
    <row r="12" spans="1:13" s="19" customFormat="1" ht="36" customHeight="1" x14ac:dyDescent="0.25">
      <c r="A12" s="82"/>
      <c r="B12" s="57" t="s">
        <v>49</v>
      </c>
      <c r="C12" s="28" t="s">
        <v>29</v>
      </c>
      <c r="D12" s="29">
        <v>35430</v>
      </c>
      <c r="E12" s="30">
        <v>27500</v>
      </c>
      <c r="F12" s="29">
        <v>28242</v>
      </c>
      <c r="G12" s="88" t="s">
        <v>154</v>
      </c>
      <c r="H12" s="89"/>
      <c r="I12" s="89"/>
      <c r="J12" s="90"/>
      <c r="K12" s="31" t="s">
        <v>128</v>
      </c>
    </row>
    <row r="13" spans="1:13" s="19" customFormat="1" ht="45" customHeight="1" x14ac:dyDescent="0.25">
      <c r="A13" s="82"/>
      <c r="B13" s="57" t="s">
        <v>112</v>
      </c>
      <c r="C13" s="28" t="s">
        <v>27</v>
      </c>
      <c r="D13" s="32">
        <v>100.5</v>
      </c>
      <c r="E13" s="28">
        <v>100.3</v>
      </c>
      <c r="F13" s="32">
        <v>100.3</v>
      </c>
      <c r="G13" s="88"/>
      <c r="H13" s="89"/>
      <c r="I13" s="89"/>
      <c r="J13" s="90"/>
      <c r="K13" s="31" t="s">
        <v>128</v>
      </c>
    </row>
    <row r="14" spans="1:13" s="19" customFormat="1" ht="50.25" customHeight="1" x14ac:dyDescent="0.25">
      <c r="A14" s="82"/>
      <c r="B14" s="57" t="s">
        <v>54</v>
      </c>
      <c r="C14" s="28" t="s">
        <v>28</v>
      </c>
      <c r="D14" s="29">
        <v>62812</v>
      </c>
      <c r="E14" s="30">
        <v>62985</v>
      </c>
      <c r="F14" s="29">
        <v>62985</v>
      </c>
      <c r="G14" s="88"/>
      <c r="H14" s="89"/>
      <c r="I14" s="89"/>
      <c r="J14" s="90"/>
      <c r="K14" s="31" t="s">
        <v>128</v>
      </c>
    </row>
    <row r="15" spans="1:13" s="19" customFormat="1" ht="42" customHeight="1" x14ac:dyDescent="0.25">
      <c r="A15" s="82"/>
      <c r="B15" s="57" t="s">
        <v>50</v>
      </c>
      <c r="C15" s="28" t="s">
        <v>27</v>
      </c>
      <c r="D15" s="32">
        <v>0.05</v>
      </c>
      <c r="E15" s="28">
        <v>0.05</v>
      </c>
      <c r="F15" s="32">
        <v>0.05</v>
      </c>
      <c r="G15" s="88"/>
      <c r="H15" s="89"/>
      <c r="I15" s="89"/>
      <c r="J15" s="90"/>
      <c r="K15" s="31" t="s">
        <v>128</v>
      </c>
    </row>
    <row r="16" spans="1:13" s="19" customFormat="1" ht="41.25" customHeight="1" x14ac:dyDescent="0.25">
      <c r="A16" s="82"/>
      <c r="B16" s="57" t="s">
        <v>51</v>
      </c>
      <c r="C16" s="28" t="s">
        <v>28</v>
      </c>
      <c r="D16" s="32">
        <v>31</v>
      </c>
      <c r="E16" s="28">
        <v>31</v>
      </c>
      <c r="F16" s="32">
        <v>31</v>
      </c>
      <c r="G16" s="88"/>
      <c r="H16" s="89"/>
      <c r="I16" s="89"/>
      <c r="J16" s="90"/>
      <c r="K16" s="31" t="s">
        <v>128</v>
      </c>
    </row>
    <row r="17" spans="1:28" s="19" customFormat="1" ht="49.5" customHeight="1" x14ac:dyDescent="0.25">
      <c r="A17" s="82"/>
      <c r="B17" s="57" t="s">
        <v>73</v>
      </c>
      <c r="C17" s="28" t="s">
        <v>27</v>
      </c>
      <c r="D17" s="32">
        <v>100</v>
      </c>
      <c r="E17" s="28">
        <v>50</v>
      </c>
      <c r="F17" s="32">
        <v>50</v>
      </c>
      <c r="G17" s="88"/>
      <c r="H17" s="89"/>
      <c r="I17" s="89"/>
      <c r="J17" s="90"/>
      <c r="K17" s="31" t="s">
        <v>128</v>
      </c>
    </row>
    <row r="18" spans="1:28" s="19" customFormat="1" ht="33.75" customHeight="1" x14ac:dyDescent="0.25">
      <c r="A18" s="82"/>
      <c r="B18" s="57" t="s">
        <v>52</v>
      </c>
      <c r="C18" s="28" t="s">
        <v>28</v>
      </c>
      <c r="D18" s="32">
        <v>80</v>
      </c>
      <c r="E18" s="28">
        <v>40</v>
      </c>
      <c r="F18" s="32">
        <v>40</v>
      </c>
      <c r="G18" s="88"/>
      <c r="H18" s="89"/>
      <c r="I18" s="89"/>
      <c r="J18" s="90"/>
      <c r="K18" s="31" t="s">
        <v>128</v>
      </c>
    </row>
    <row r="19" spans="1:28" s="19" customFormat="1" ht="21.75" customHeight="1" x14ac:dyDescent="0.25">
      <c r="A19" s="92" t="s">
        <v>42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1:28" s="19" customFormat="1" ht="29.25" customHeight="1" x14ac:dyDescent="0.25">
      <c r="A20" s="92" t="s">
        <v>82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28" s="19" customFormat="1" ht="22.5" customHeight="1" x14ac:dyDescent="0.25">
      <c r="A21" s="94" t="s">
        <v>76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28" s="19" customFormat="1" ht="171.75" customHeight="1" x14ac:dyDescent="0.25">
      <c r="A22" s="81" t="s">
        <v>141</v>
      </c>
      <c r="B22" s="57" t="s">
        <v>113</v>
      </c>
      <c r="C22" s="28" t="s">
        <v>27</v>
      </c>
      <c r="D22" s="33">
        <v>36.200000000000003</v>
      </c>
      <c r="E22" s="34">
        <v>63.5</v>
      </c>
      <c r="F22" s="33">
        <v>64.2</v>
      </c>
      <c r="G22" s="88" t="s">
        <v>155</v>
      </c>
      <c r="H22" s="89"/>
      <c r="I22" s="89"/>
      <c r="J22" s="90"/>
      <c r="K22" s="35" t="s">
        <v>128</v>
      </c>
      <c r="L22" s="100"/>
      <c r="M22" s="100"/>
      <c r="N22" s="100"/>
      <c r="O22" s="100"/>
      <c r="Q22" s="25"/>
      <c r="T22" s="36"/>
    </row>
    <row r="23" spans="1:28" s="19" customFormat="1" ht="169.5" customHeight="1" x14ac:dyDescent="0.25">
      <c r="A23" s="82"/>
      <c r="B23" s="57" t="s">
        <v>114</v>
      </c>
      <c r="C23" s="37" t="s">
        <v>29</v>
      </c>
      <c r="D23" s="38">
        <f>29744+400</f>
        <v>30144</v>
      </c>
      <c r="E23" s="30">
        <v>14650</v>
      </c>
      <c r="F23" s="38">
        <v>14637</v>
      </c>
      <c r="G23" s="88" t="s">
        <v>155</v>
      </c>
      <c r="H23" s="89"/>
      <c r="I23" s="89"/>
      <c r="J23" s="90"/>
      <c r="K23" s="35" t="s">
        <v>129</v>
      </c>
      <c r="M23" s="25"/>
    </row>
    <row r="24" spans="1:28" s="19" customFormat="1" ht="169.5" customHeight="1" x14ac:dyDescent="0.25">
      <c r="A24" s="82"/>
      <c r="B24" s="39" t="s">
        <v>115</v>
      </c>
      <c r="C24" s="28" t="s">
        <v>27</v>
      </c>
      <c r="D24" s="33">
        <v>93.1</v>
      </c>
      <c r="E24" s="34">
        <v>142</v>
      </c>
      <c r="F24" s="33">
        <v>142</v>
      </c>
      <c r="G24" s="88"/>
      <c r="H24" s="89"/>
      <c r="I24" s="89"/>
      <c r="J24" s="90"/>
      <c r="K24" s="35" t="s">
        <v>128</v>
      </c>
      <c r="M24" s="25"/>
    </row>
    <row r="25" spans="1:28" s="19" customFormat="1" ht="81" customHeight="1" x14ac:dyDescent="0.25">
      <c r="A25" s="82"/>
      <c r="B25" s="57" t="s">
        <v>116</v>
      </c>
      <c r="C25" s="37" t="s">
        <v>28</v>
      </c>
      <c r="D25" s="38">
        <f>81+175</f>
        <v>256</v>
      </c>
      <c r="E25" s="30">
        <v>364</v>
      </c>
      <c r="F25" s="38">
        <v>364</v>
      </c>
      <c r="G25" s="88"/>
      <c r="H25" s="89"/>
      <c r="I25" s="89"/>
      <c r="J25" s="90"/>
      <c r="K25" s="35" t="s">
        <v>128</v>
      </c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28" s="19" customFormat="1" ht="138" customHeight="1" x14ac:dyDescent="0.25">
      <c r="A26" s="82"/>
      <c r="B26" s="57" t="s">
        <v>55</v>
      </c>
      <c r="C26" s="28" t="s">
        <v>27</v>
      </c>
      <c r="D26" s="33">
        <v>79.8</v>
      </c>
      <c r="E26" s="34">
        <v>79</v>
      </c>
      <c r="F26" s="33">
        <v>75</v>
      </c>
      <c r="G26" s="88" t="s">
        <v>149</v>
      </c>
      <c r="H26" s="89"/>
      <c r="I26" s="89"/>
      <c r="J26" s="90"/>
      <c r="K26" s="35" t="s">
        <v>129</v>
      </c>
    </row>
    <row r="27" spans="1:28" s="19" customFormat="1" ht="138.75" customHeight="1" x14ac:dyDescent="0.25">
      <c r="A27" s="82"/>
      <c r="B27" s="57" t="s">
        <v>56</v>
      </c>
      <c r="C27" s="37" t="s">
        <v>29</v>
      </c>
      <c r="D27" s="30">
        <v>59846</v>
      </c>
      <c r="E27" s="30">
        <v>47000</v>
      </c>
      <c r="F27" s="38">
        <v>44706</v>
      </c>
      <c r="G27" s="88" t="s">
        <v>150</v>
      </c>
      <c r="H27" s="89"/>
      <c r="I27" s="89"/>
      <c r="J27" s="89"/>
      <c r="K27" s="35" t="s">
        <v>129</v>
      </c>
    </row>
    <row r="28" spans="1:28" s="19" customFormat="1" ht="52.5" customHeight="1" x14ac:dyDescent="0.25">
      <c r="A28" s="82"/>
      <c r="B28" s="56" t="s">
        <v>117</v>
      </c>
      <c r="C28" s="37" t="s">
        <v>27</v>
      </c>
      <c r="D28" s="30"/>
      <c r="E28" s="30">
        <v>100</v>
      </c>
      <c r="F28" s="30">
        <v>100</v>
      </c>
      <c r="G28" s="88"/>
      <c r="H28" s="89"/>
      <c r="I28" s="89"/>
      <c r="J28" s="90"/>
      <c r="K28" s="35" t="s">
        <v>128</v>
      </c>
    </row>
    <row r="29" spans="1:28" s="19" customFormat="1" ht="66" customHeight="1" x14ac:dyDescent="0.25">
      <c r="A29" s="82"/>
      <c r="B29" s="56" t="s">
        <v>57</v>
      </c>
      <c r="C29" s="37" t="s">
        <v>27</v>
      </c>
      <c r="D29" s="30">
        <v>100</v>
      </c>
      <c r="E29" s="30">
        <v>100</v>
      </c>
      <c r="F29" s="30">
        <v>100</v>
      </c>
      <c r="G29" s="88"/>
      <c r="H29" s="89"/>
      <c r="I29" s="89"/>
      <c r="J29" s="90"/>
      <c r="K29" s="35" t="s">
        <v>128</v>
      </c>
    </row>
    <row r="30" spans="1:28" s="19" customFormat="1" ht="36.75" customHeight="1" x14ac:dyDescent="0.25">
      <c r="A30" s="82"/>
      <c r="B30" s="56" t="s">
        <v>58</v>
      </c>
      <c r="C30" s="37" t="s">
        <v>28</v>
      </c>
      <c r="D30" s="30">
        <v>41</v>
      </c>
      <c r="E30" s="30">
        <v>41</v>
      </c>
      <c r="F30" s="30">
        <v>41</v>
      </c>
      <c r="G30" s="64"/>
      <c r="H30" s="65"/>
      <c r="I30" s="65"/>
      <c r="J30" s="63"/>
      <c r="K30" s="35" t="s">
        <v>128</v>
      </c>
    </row>
    <row r="31" spans="1:28" s="19" customFormat="1" ht="27" customHeight="1" x14ac:dyDescent="0.25">
      <c r="A31" s="83"/>
      <c r="B31" s="56" t="s">
        <v>126</v>
      </c>
      <c r="C31" s="37" t="s">
        <v>28</v>
      </c>
      <c r="D31" s="30"/>
      <c r="E31" s="30">
        <v>1</v>
      </c>
      <c r="F31" s="30">
        <v>1</v>
      </c>
      <c r="G31" s="88"/>
      <c r="H31" s="89"/>
      <c r="I31" s="89"/>
      <c r="J31" s="89"/>
      <c r="K31" s="35" t="s">
        <v>128</v>
      </c>
    </row>
    <row r="32" spans="1:28" s="19" customFormat="1" ht="100.5" customHeight="1" x14ac:dyDescent="0.25">
      <c r="A32" s="40" t="s">
        <v>145</v>
      </c>
      <c r="B32" s="56" t="s">
        <v>59</v>
      </c>
      <c r="C32" s="37" t="s">
        <v>27</v>
      </c>
      <c r="D32" s="34">
        <v>12.8</v>
      </c>
      <c r="E32" s="34">
        <v>13.6</v>
      </c>
      <c r="F32" s="34">
        <v>13.6</v>
      </c>
      <c r="G32" s="88"/>
      <c r="H32" s="89"/>
      <c r="I32" s="89"/>
      <c r="J32" s="90"/>
      <c r="K32" s="35" t="s">
        <v>128</v>
      </c>
    </row>
    <row r="33" spans="1:18" s="19" customFormat="1" ht="39.75" customHeight="1" x14ac:dyDescent="0.25">
      <c r="A33" s="81" t="s">
        <v>142</v>
      </c>
      <c r="B33" s="56" t="s">
        <v>118</v>
      </c>
      <c r="C33" s="37" t="s">
        <v>27</v>
      </c>
      <c r="D33" s="30"/>
      <c r="E33" s="30">
        <v>100</v>
      </c>
      <c r="F33" s="30">
        <v>100</v>
      </c>
      <c r="G33" s="88"/>
      <c r="H33" s="89"/>
      <c r="I33" s="89"/>
      <c r="J33" s="90"/>
      <c r="K33" s="35" t="s">
        <v>128</v>
      </c>
    </row>
    <row r="34" spans="1:18" s="19" customFormat="1" ht="107.25" customHeight="1" x14ac:dyDescent="0.25">
      <c r="A34" s="83"/>
      <c r="B34" s="56" t="s">
        <v>119</v>
      </c>
      <c r="C34" s="37" t="s">
        <v>53</v>
      </c>
      <c r="D34" s="30"/>
      <c r="E34" s="30">
        <v>69782</v>
      </c>
      <c r="F34" s="30">
        <v>69782</v>
      </c>
      <c r="G34" s="88"/>
      <c r="H34" s="89"/>
      <c r="I34" s="89"/>
      <c r="J34" s="90"/>
      <c r="K34" s="35" t="s">
        <v>128</v>
      </c>
    </row>
    <row r="35" spans="1:18" s="19" customFormat="1" ht="30" customHeight="1" x14ac:dyDescent="0.25">
      <c r="A35" s="92" t="s">
        <v>43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1:18" s="19" customFormat="1" ht="21.75" customHeight="1" x14ac:dyDescent="0.25">
      <c r="A36" s="92" t="s">
        <v>81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1:18" s="19" customFormat="1" ht="25.5" customHeight="1" x14ac:dyDescent="0.25">
      <c r="A37" s="94" t="s">
        <v>77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</row>
    <row r="38" spans="1:18" s="19" customFormat="1" ht="50.25" customHeight="1" x14ac:dyDescent="0.25">
      <c r="A38" s="98" t="s">
        <v>146</v>
      </c>
      <c r="B38" s="56" t="s">
        <v>60</v>
      </c>
      <c r="C38" s="37" t="s">
        <v>27</v>
      </c>
      <c r="D38" s="37">
        <v>77.3</v>
      </c>
      <c r="E38" s="34">
        <v>130</v>
      </c>
      <c r="F38" s="34">
        <v>131.69999999999999</v>
      </c>
      <c r="G38" s="88" t="s">
        <v>151</v>
      </c>
      <c r="H38" s="89"/>
      <c r="I38" s="89"/>
      <c r="J38" s="90"/>
      <c r="K38" s="35" t="s">
        <v>128</v>
      </c>
    </row>
    <row r="39" spans="1:18" s="19" customFormat="1" ht="49.5" customHeight="1" x14ac:dyDescent="0.25">
      <c r="A39" s="98"/>
      <c r="B39" s="56" t="s">
        <v>61</v>
      </c>
      <c r="C39" s="37" t="s">
        <v>29</v>
      </c>
      <c r="D39" s="38">
        <v>32318</v>
      </c>
      <c r="E39" s="30">
        <v>42017</v>
      </c>
      <c r="F39" s="38">
        <v>42548</v>
      </c>
      <c r="G39" s="88" t="s">
        <v>151</v>
      </c>
      <c r="H39" s="89"/>
      <c r="I39" s="89"/>
      <c r="J39" s="90"/>
      <c r="K39" s="35" t="s">
        <v>128</v>
      </c>
    </row>
    <row r="40" spans="1:18" s="19" customFormat="1" ht="49.5" customHeight="1" x14ac:dyDescent="0.25">
      <c r="A40" s="98"/>
      <c r="B40" s="56" t="s">
        <v>130</v>
      </c>
      <c r="C40" s="37" t="s">
        <v>29</v>
      </c>
      <c r="D40" s="38"/>
      <c r="E40" s="30">
        <v>46670</v>
      </c>
      <c r="F40" s="38">
        <v>50105</v>
      </c>
      <c r="G40" s="88" t="s">
        <v>151</v>
      </c>
      <c r="H40" s="89"/>
      <c r="I40" s="89"/>
      <c r="J40" s="63"/>
      <c r="K40" s="35" t="s">
        <v>128</v>
      </c>
    </row>
    <row r="41" spans="1:18" s="19" customFormat="1" ht="35.25" customHeight="1" x14ac:dyDescent="0.25">
      <c r="A41" s="98"/>
      <c r="B41" s="56" t="s">
        <v>62</v>
      </c>
      <c r="C41" s="37" t="s">
        <v>27</v>
      </c>
      <c r="D41" s="37">
        <v>21.4</v>
      </c>
      <c r="E41" s="30">
        <v>20</v>
      </c>
      <c r="F41" s="38">
        <v>20</v>
      </c>
      <c r="G41" s="88"/>
      <c r="H41" s="89"/>
      <c r="I41" s="89"/>
      <c r="J41" s="90"/>
      <c r="K41" s="35" t="s">
        <v>128</v>
      </c>
      <c r="L41" s="102"/>
      <c r="M41" s="102"/>
    </row>
    <row r="42" spans="1:18" s="19" customFormat="1" ht="36" customHeight="1" x14ac:dyDescent="0.25">
      <c r="A42" s="98"/>
      <c r="B42" s="56" t="s">
        <v>63</v>
      </c>
      <c r="C42" s="37" t="s">
        <v>28</v>
      </c>
      <c r="D42" s="37">
        <v>9</v>
      </c>
      <c r="E42" s="30">
        <v>9</v>
      </c>
      <c r="F42" s="37">
        <v>9</v>
      </c>
      <c r="G42" s="88"/>
      <c r="H42" s="89"/>
      <c r="I42" s="89"/>
      <c r="J42" s="90"/>
      <c r="K42" s="35" t="s">
        <v>128</v>
      </c>
    </row>
    <row r="43" spans="1:18" s="19" customFormat="1" ht="91.5" customHeight="1" x14ac:dyDescent="0.25">
      <c r="A43" s="98"/>
      <c r="B43" s="56" t="s">
        <v>120</v>
      </c>
      <c r="C43" s="37" t="s">
        <v>28</v>
      </c>
      <c r="D43" s="37"/>
      <c r="E43" s="30">
        <v>280</v>
      </c>
      <c r="F43" s="37">
        <v>275</v>
      </c>
      <c r="G43" s="88" t="s">
        <v>152</v>
      </c>
      <c r="H43" s="89"/>
      <c r="I43" s="89"/>
      <c r="J43" s="90"/>
      <c r="K43" s="35" t="s">
        <v>129</v>
      </c>
    </row>
    <row r="44" spans="1:18" s="19" customFormat="1" ht="33" customHeight="1" x14ac:dyDescent="0.25">
      <c r="A44" s="98"/>
      <c r="B44" s="56" t="s">
        <v>64</v>
      </c>
      <c r="C44" s="37" t="s">
        <v>27</v>
      </c>
      <c r="D44" s="37">
        <v>80</v>
      </c>
      <c r="E44" s="30">
        <v>125</v>
      </c>
      <c r="F44" s="37">
        <v>125</v>
      </c>
      <c r="G44" s="88"/>
      <c r="H44" s="89"/>
      <c r="I44" s="89"/>
      <c r="J44" s="90"/>
      <c r="K44" s="35" t="s">
        <v>128</v>
      </c>
    </row>
    <row r="45" spans="1:18" s="19" customFormat="1" ht="68.25" customHeight="1" x14ac:dyDescent="0.25">
      <c r="A45" s="98"/>
      <c r="B45" s="56" t="s">
        <v>65</v>
      </c>
      <c r="C45" s="37" t="s">
        <v>28</v>
      </c>
      <c r="D45" s="38">
        <v>4</v>
      </c>
      <c r="E45" s="30">
        <v>5</v>
      </c>
      <c r="F45" s="37">
        <v>5</v>
      </c>
      <c r="G45" s="88"/>
      <c r="H45" s="89"/>
      <c r="I45" s="89"/>
      <c r="J45" s="90"/>
      <c r="K45" s="35" t="s">
        <v>128</v>
      </c>
      <c r="M45" s="91"/>
      <c r="N45" s="91"/>
      <c r="O45" s="91"/>
      <c r="P45" s="91"/>
      <c r="Q45" s="91"/>
      <c r="R45" s="91"/>
    </row>
    <row r="46" spans="1:18" s="19" customFormat="1" ht="21" customHeight="1" x14ac:dyDescent="0.25">
      <c r="A46" s="92" t="s">
        <v>44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</row>
    <row r="47" spans="1:18" s="19" customFormat="1" ht="27.75" customHeight="1" x14ac:dyDescent="0.25">
      <c r="A47" s="92" t="s">
        <v>80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</row>
    <row r="48" spans="1:18" s="19" customFormat="1" ht="21" customHeight="1" x14ac:dyDescent="0.25">
      <c r="A48" s="94" t="s">
        <v>78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</row>
    <row r="49" spans="1:21" s="19" customFormat="1" ht="68.25" customHeight="1" x14ac:dyDescent="0.25">
      <c r="A49" s="81" t="s">
        <v>148</v>
      </c>
      <c r="B49" s="56" t="s">
        <v>66</v>
      </c>
      <c r="C49" s="37" t="s">
        <v>68</v>
      </c>
      <c r="D49" s="41">
        <v>2.82</v>
      </c>
      <c r="E49" s="66">
        <v>3.14</v>
      </c>
      <c r="F49" s="34">
        <v>3.2</v>
      </c>
      <c r="G49" s="88" t="s">
        <v>153</v>
      </c>
      <c r="H49" s="89"/>
      <c r="I49" s="89"/>
      <c r="J49" s="90"/>
      <c r="K49" s="35" t="s">
        <v>128</v>
      </c>
    </row>
    <row r="50" spans="1:21" s="19" customFormat="1" ht="26.25" customHeight="1" x14ac:dyDescent="0.25">
      <c r="A50" s="82"/>
      <c r="B50" s="56" t="s">
        <v>67</v>
      </c>
      <c r="C50" s="37" t="s">
        <v>27</v>
      </c>
      <c r="D50" s="33">
        <v>38.5</v>
      </c>
      <c r="E50" s="34">
        <v>39.1</v>
      </c>
      <c r="F50" s="33">
        <v>39.1</v>
      </c>
      <c r="G50" s="88"/>
      <c r="H50" s="89"/>
      <c r="I50" s="89"/>
      <c r="J50" s="63"/>
      <c r="K50" s="35" t="s">
        <v>128</v>
      </c>
    </row>
    <row r="51" spans="1:21" s="19" customFormat="1" ht="45.75" customHeight="1" x14ac:dyDescent="0.25">
      <c r="A51" s="83"/>
      <c r="B51" s="56" t="s">
        <v>121</v>
      </c>
      <c r="C51" s="37" t="s">
        <v>28</v>
      </c>
      <c r="D51" s="42">
        <v>15</v>
      </c>
      <c r="E51" s="43">
        <v>15</v>
      </c>
      <c r="F51" s="38">
        <v>15</v>
      </c>
      <c r="G51" s="84"/>
      <c r="H51" s="85"/>
      <c r="I51" s="85"/>
      <c r="J51" s="86"/>
      <c r="K51" s="35" t="s">
        <v>128</v>
      </c>
    </row>
    <row r="52" spans="1:21" s="19" customFormat="1" ht="23.25" customHeight="1" x14ac:dyDescent="0.25">
      <c r="A52" s="92" t="s">
        <v>45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</row>
    <row r="53" spans="1:21" s="19" customFormat="1" ht="34.5" customHeight="1" x14ac:dyDescent="0.25">
      <c r="A53" s="92" t="s">
        <v>79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1:21" s="19" customFormat="1" ht="39" customHeight="1" x14ac:dyDescent="0.25">
      <c r="A54" s="94" t="s">
        <v>122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21" s="19" customFormat="1" ht="37.5" customHeight="1" x14ac:dyDescent="0.25">
      <c r="A55" s="81" t="s">
        <v>92</v>
      </c>
      <c r="B55" s="56" t="s">
        <v>69</v>
      </c>
      <c r="C55" s="37" t="s">
        <v>28</v>
      </c>
      <c r="D55" s="37">
        <v>6</v>
      </c>
      <c r="E55" s="28">
        <v>6</v>
      </c>
      <c r="F55" s="28">
        <v>6</v>
      </c>
      <c r="G55" s="84"/>
      <c r="H55" s="85"/>
      <c r="I55" s="85"/>
      <c r="J55" s="86"/>
      <c r="K55" s="35"/>
    </row>
    <row r="56" spans="1:21" s="19" customFormat="1" ht="35.25" customHeight="1" x14ac:dyDescent="0.25">
      <c r="A56" s="82"/>
      <c r="B56" s="56" t="s">
        <v>30</v>
      </c>
      <c r="C56" s="37" t="s">
        <v>28</v>
      </c>
      <c r="D56" s="37">
        <v>0</v>
      </c>
      <c r="E56" s="28">
        <v>0</v>
      </c>
      <c r="F56" s="37">
        <v>0</v>
      </c>
      <c r="G56" s="84"/>
      <c r="H56" s="85"/>
      <c r="I56" s="85"/>
      <c r="J56" s="86"/>
      <c r="K56" s="35"/>
    </row>
    <row r="57" spans="1:21" s="19" customFormat="1" ht="43.5" customHeight="1" x14ac:dyDescent="0.25">
      <c r="A57" s="83"/>
      <c r="B57" s="56" t="s">
        <v>31</v>
      </c>
      <c r="C57" s="37" t="s">
        <v>27</v>
      </c>
      <c r="D57" s="28">
        <v>100</v>
      </c>
      <c r="E57" s="28">
        <v>100</v>
      </c>
      <c r="F57" s="28">
        <v>100</v>
      </c>
      <c r="G57" s="88"/>
      <c r="H57" s="89"/>
      <c r="I57" s="89"/>
      <c r="J57" s="90"/>
      <c r="K57" s="35"/>
    </row>
    <row r="58" spans="1:21" s="19" customFormat="1" ht="39.75" customHeight="1" x14ac:dyDescent="0.3">
      <c r="A58" s="44" t="s">
        <v>47</v>
      </c>
      <c r="B58" s="44"/>
      <c r="C58" s="44"/>
      <c r="D58" s="44"/>
      <c r="E58" s="44"/>
      <c r="F58" s="52"/>
      <c r="G58" s="44"/>
      <c r="H58" s="44"/>
      <c r="I58" s="44"/>
      <c r="J58" s="44"/>
      <c r="K58" s="44"/>
      <c r="L58" s="22"/>
      <c r="M58" s="22"/>
      <c r="N58" s="16"/>
      <c r="O58" s="16"/>
      <c r="P58" s="16"/>
      <c r="Q58" s="16"/>
      <c r="R58" s="16"/>
      <c r="S58" s="16"/>
    </row>
    <row r="59" spans="1:21" s="19" customFormat="1" ht="21" customHeight="1" x14ac:dyDescent="0.25">
      <c r="A59" s="87" t="s">
        <v>46</v>
      </c>
      <c r="B59" s="87"/>
      <c r="C59" s="62"/>
      <c r="D59" s="62"/>
      <c r="E59" s="62"/>
      <c r="F59" s="53"/>
      <c r="G59" s="62"/>
      <c r="H59" s="62"/>
      <c r="I59" s="62"/>
      <c r="J59" s="62"/>
      <c r="K59" s="62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s="19" customFormat="1" ht="14.25" customHeight="1" x14ac:dyDescent="0.3">
      <c r="A60" s="16"/>
      <c r="B60" s="16"/>
      <c r="C60" s="16"/>
      <c r="D60" s="16"/>
      <c r="E60" s="16"/>
      <c r="F60" s="22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</sheetData>
  <mergeCells count="71">
    <mergeCell ref="L22:O22"/>
    <mergeCell ref="Q25:AB25"/>
    <mergeCell ref="L41:M41"/>
    <mergeCell ref="M4:M6"/>
    <mergeCell ref="D5:D6"/>
    <mergeCell ref="E5:F5"/>
    <mergeCell ref="G7:J7"/>
    <mergeCell ref="A9:K9"/>
    <mergeCell ref="A4:A6"/>
    <mergeCell ref="B4:B6"/>
    <mergeCell ref="C4:C6"/>
    <mergeCell ref="D4:F4"/>
    <mergeCell ref="G4:J6"/>
    <mergeCell ref="K4:K6"/>
    <mergeCell ref="G28:J28"/>
    <mergeCell ref="A33:A34"/>
    <mergeCell ref="A53:K53"/>
    <mergeCell ref="A54:K54"/>
    <mergeCell ref="G15:J15"/>
    <mergeCell ref="A8:K8"/>
    <mergeCell ref="G11:J11"/>
    <mergeCell ref="G12:J12"/>
    <mergeCell ref="G13:J13"/>
    <mergeCell ref="G14:J14"/>
    <mergeCell ref="A10:K10"/>
    <mergeCell ref="A37:K37"/>
    <mergeCell ref="G32:J32"/>
    <mergeCell ref="G33:J33"/>
    <mergeCell ref="A36:K36"/>
    <mergeCell ref="G31:J31"/>
    <mergeCell ref="G26:J26"/>
    <mergeCell ref="G27:J27"/>
    <mergeCell ref="G42:J42"/>
    <mergeCell ref="G39:J39"/>
    <mergeCell ref="G41:J41"/>
    <mergeCell ref="A35:K35"/>
    <mergeCell ref="A38:A45"/>
    <mergeCell ref="G38:J38"/>
    <mergeCell ref="G40:I40"/>
    <mergeCell ref="A52:K52"/>
    <mergeCell ref="A2:K2"/>
    <mergeCell ref="A11:A18"/>
    <mergeCell ref="A19:K19"/>
    <mergeCell ref="A20:K20"/>
    <mergeCell ref="G22:J22"/>
    <mergeCell ref="A22:A31"/>
    <mergeCell ref="G34:J34"/>
    <mergeCell ref="G23:J23"/>
    <mergeCell ref="G16:J16"/>
    <mergeCell ref="A21:K21"/>
    <mergeCell ref="G24:J24"/>
    <mergeCell ref="G17:J17"/>
    <mergeCell ref="G18:J18"/>
    <mergeCell ref="G29:J29"/>
    <mergeCell ref="G25:J25"/>
    <mergeCell ref="A47:K47"/>
    <mergeCell ref="A48:K48"/>
    <mergeCell ref="A49:A51"/>
    <mergeCell ref="G49:J49"/>
    <mergeCell ref="G50:I50"/>
    <mergeCell ref="G51:J51"/>
    <mergeCell ref="M45:R45"/>
    <mergeCell ref="A46:K46"/>
    <mergeCell ref="G43:J43"/>
    <mergeCell ref="G44:J44"/>
    <mergeCell ref="G45:J45"/>
    <mergeCell ref="A55:A57"/>
    <mergeCell ref="G55:J55"/>
    <mergeCell ref="A59:B59"/>
    <mergeCell ref="G56:J56"/>
    <mergeCell ref="G57:J57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40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view="pageBreakPreview" topLeftCell="A40" zoomScaleNormal="60" zoomScaleSheetLayoutView="100" workbookViewId="0">
      <selection activeCell="C19" sqref="C19:F21"/>
    </sheetView>
  </sheetViews>
  <sheetFormatPr defaultColWidth="8.7109375" defaultRowHeight="15" x14ac:dyDescent="0.25"/>
  <cols>
    <col min="1" max="1" width="29.28515625" style="10" customWidth="1"/>
    <col min="2" max="2" width="14.7109375" style="10" customWidth="1"/>
    <col min="3" max="3" width="13.42578125" style="10" customWidth="1"/>
    <col min="4" max="4" width="14.42578125" style="10" customWidth="1"/>
    <col min="5" max="5" width="14.5703125" style="10" customWidth="1"/>
    <col min="6" max="6" width="11.85546875" style="10" customWidth="1"/>
    <col min="7" max="7" width="14.85546875" style="10" customWidth="1"/>
    <col min="8" max="8" width="14.140625" style="10" customWidth="1"/>
    <col min="9" max="9" width="10.7109375" style="10" customWidth="1"/>
    <col min="10" max="10" width="14.85546875" style="10" customWidth="1"/>
    <col min="11" max="12" width="12.28515625" style="10" customWidth="1"/>
    <col min="13" max="14" width="10.7109375" style="10" customWidth="1"/>
    <col min="15" max="15" width="12.28515625" style="10" customWidth="1"/>
    <col min="16" max="16" width="10.5703125" style="10" customWidth="1"/>
    <col min="17" max="17" width="12" style="10" customWidth="1"/>
    <col min="18" max="18" width="12.5703125" style="10" customWidth="1"/>
    <col min="19" max="19" width="0.140625" style="10" customWidth="1"/>
    <col min="20" max="16384" width="8.7109375" style="10"/>
  </cols>
  <sheetData>
    <row r="1" spans="1:18" s="12" customFormat="1" ht="42.75" customHeight="1" x14ac:dyDescent="0.25">
      <c r="A1" s="91" t="s">
        <v>95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8" s="12" customFormat="1" ht="63.75" customHeight="1" x14ac:dyDescent="0.25">
      <c r="A2" s="141" t="s">
        <v>21</v>
      </c>
      <c r="B2" s="142"/>
      <c r="C2" s="141" t="s">
        <v>97</v>
      </c>
      <c r="D2" s="143"/>
      <c r="E2" s="143"/>
      <c r="F2" s="142"/>
      <c r="G2" s="144" t="s">
        <v>96</v>
      </c>
      <c r="H2" s="145"/>
      <c r="I2" s="145"/>
      <c r="J2" s="145"/>
      <c r="K2" s="145"/>
      <c r="L2" s="146"/>
      <c r="M2" s="11"/>
      <c r="N2" s="11"/>
      <c r="O2" s="11"/>
      <c r="P2" s="11"/>
    </row>
    <row r="3" spans="1:18" s="12" customFormat="1" ht="23.25" customHeight="1" x14ac:dyDescent="0.25">
      <c r="A3" s="141">
        <v>1</v>
      </c>
      <c r="B3" s="142"/>
      <c r="C3" s="141">
        <v>2</v>
      </c>
      <c r="D3" s="143"/>
      <c r="E3" s="143"/>
      <c r="F3" s="142"/>
      <c r="G3" s="144">
        <v>3</v>
      </c>
      <c r="H3" s="145"/>
      <c r="I3" s="145"/>
      <c r="J3" s="145"/>
      <c r="K3" s="145"/>
      <c r="L3" s="146"/>
      <c r="M3" s="11"/>
      <c r="N3" s="11"/>
      <c r="O3" s="11"/>
      <c r="P3" s="11"/>
    </row>
    <row r="4" spans="1:18" s="12" customFormat="1" ht="72.75" customHeight="1" x14ac:dyDescent="0.25">
      <c r="A4" s="134" t="s">
        <v>71</v>
      </c>
      <c r="B4" s="135"/>
      <c r="C4" s="129">
        <f>C5+C6</f>
        <v>380.2</v>
      </c>
      <c r="D4" s="130"/>
      <c r="E4" s="130"/>
      <c r="F4" s="131"/>
      <c r="G4" s="129">
        <f>G5+G6</f>
        <v>380.2</v>
      </c>
      <c r="H4" s="130"/>
      <c r="I4" s="130"/>
      <c r="J4" s="130"/>
      <c r="K4" s="130"/>
      <c r="L4" s="131"/>
      <c r="M4" s="11"/>
      <c r="N4" s="11"/>
      <c r="O4" s="11"/>
      <c r="P4" s="11"/>
    </row>
    <row r="5" spans="1:18" s="12" customFormat="1" ht="18" customHeight="1" x14ac:dyDescent="0.25">
      <c r="A5" s="127" t="s">
        <v>10</v>
      </c>
      <c r="B5" s="128"/>
      <c r="C5" s="129">
        <v>173.2</v>
      </c>
      <c r="D5" s="130"/>
      <c r="E5" s="130"/>
      <c r="F5" s="131"/>
      <c r="G5" s="129">
        <v>173.2</v>
      </c>
      <c r="H5" s="130"/>
      <c r="I5" s="130"/>
      <c r="J5" s="130"/>
      <c r="K5" s="130"/>
      <c r="L5" s="131"/>
      <c r="M5" s="11"/>
      <c r="N5" s="11"/>
      <c r="O5" s="11"/>
      <c r="P5" s="11"/>
    </row>
    <row r="6" spans="1:18" s="12" customFormat="1" ht="18.600000000000001" customHeight="1" x14ac:dyDescent="0.25">
      <c r="A6" s="127" t="s">
        <v>11</v>
      </c>
      <c r="B6" s="128"/>
      <c r="C6" s="129">
        <v>207</v>
      </c>
      <c r="D6" s="130"/>
      <c r="E6" s="130"/>
      <c r="F6" s="131"/>
      <c r="G6" s="129">
        <v>207</v>
      </c>
      <c r="H6" s="130"/>
      <c r="I6" s="130"/>
      <c r="J6" s="130"/>
      <c r="K6" s="130"/>
      <c r="L6" s="131"/>
      <c r="M6" s="11"/>
      <c r="N6" s="11"/>
      <c r="O6" s="11"/>
      <c r="P6" s="11"/>
    </row>
    <row r="7" spans="1:18" s="12" customFormat="1" ht="21.75" customHeight="1" x14ac:dyDescent="0.25">
      <c r="A7" s="134" t="s">
        <v>98</v>
      </c>
      <c r="B7" s="135"/>
      <c r="C7" s="129">
        <f>C8+C9</f>
        <v>5318.9</v>
      </c>
      <c r="D7" s="130"/>
      <c r="E7" s="130"/>
      <c r="F7" s="131"/>
      <c r="G7" s="140">
        <f>G8+G9</f>
        <v>5318.9</v>
      </c>
      <c r="H7" s="140"/>
      <c r="I7" s="140"/>
      <c r="J7" s="140"/>
      <c r="K7" s="140"/>
      <c r="L7" s="140"/>
      <c r="M7" s="11"/>
      <c r="N7" s="11"/>
      <c r="O7" s="11"/>
      <c r="P7" s="11"/>
    </row>
    <row r="8" spans="1:18" s="12" customFormat="1" ht="18" customHeight="1" x14ac:dyDescent="0.25">
      <c r="A8" s="127" t="s">
        <v>10</v>
      </c>
      <c r="B8" s="128"/>
      <c r="C8" s="129">
        <v>5168.8999999999996</v>
      </c>
      <c r="D8" s="130"/>
      <c r="E8" s="130"/>
      <c r="F8" s="131"/>
      <c r="G8" s="129">
        <v>5168.8999999999996</v>
      </c>
      <c r="H8" s="130"/>
      <c r="I8" s="130"/>
      <c r="J8" s="130"/>
      <c r="K8" s="130"/>
      <c r="L8" s="131"/>
      <c r="M8" s="11"/>
      <c r="N8" s="11"/>
      <c r="O8" s="11"/>
      <c r="P8" s="11"/>
    </row>
    <row r="9" spans="1:18" s="12" customFormat="1" ht="18.600000000000001" customHeight="1" x14ac:dyDescent="0.25">
      <c r="A9" s="127" t="s">
        <v>11</v>
      </c>
      <c r="B9" s="128"/>
      <c r="C9" s="129">
        <v>150</v>
      </c>
      <c r="D9" s="130"/>
      <c r="E9" s="130"/>
      <c r="F9" s="131"/>
      <c r="G9" s="129">
        <v>150</v>
      </c>
      <c r="H9" s="130"/>
      <c r="I9" s="130"/>
      <c r="J9" s="130"/>
      <c r="K9" s="130"/>
      <c r="L9" s="131"/>
      <c r="M9" s="11"/>
      <c r="N9" s="11"/>
      <c r="O9" s="11"/>
      <c r="P9" s="11"/>
    </row>
    <row r="10" spans="1:18" s="12" customFormat="1" ht="69.75" customHeight="1" x14ac:dyDescent="0.25">
      <c r="A10" s="134" t="s">
        <v>99</v>
      </c>
      <c r="B10" s="135"/>
      <c r="C10" s="129">
        <f>C11+C12</f>
        <v>359.7</v>
      </c>
      <c r="D10" s="130"/>
      <c r="E10" s="130"/>
      <c r="F10" s="131"/>
      <c r="G10" s="129">
        <f>G11+G12</f>
        <v>359.7</v>
      </c>
      <c r="H10" s="130"/>
      <c r="I10" s="130"/>
      <c r="J10" s="130"/>
      <c r="K10" s="130"/>
      <c r="L10" s="131"/>
      <c r="M10" s="11"/>
      <c r="N10" s="11"/>
      <c r="O10" s="11"/>
      <c r="P10" s="11"/>
    </row>
    <row r="11" spans="1:18" s="12" customFormat="1" ht="18.600000000000001" customHeight="1" x14ac:dyDescent="0.25">
      <c r="A11" s="127" t="s">
        <v>10</v>
      </c>
      <c r="B11" s="128"/>
      <c r="C11" s="129">
        <v>2.9</v>
      </c>
      <c r="D11" s="130"/>
      <c r="E11" s="130"/>
      <c r="F11" s="131"/>
      <c r="G11" s="129">
        <v>2.9</v>
      </c>
      <c r="H11" s="130"/>
      <c r="I11" s="130"/>
      <c r="J11" s="130"/>
      <c r="K11" s="130"/>
      <c r="L11" s="131"/>
      <c r="M11" s="11"/>
      <c r="N11" s="11"/>
      <c r="O11" s="11"/>
      <c r="P11" s="11"/>
    </row>
    <row r="12" spans="1:18" s="12" customFormat="1" ht="18.600000000000001" customHeight="1" x14ac:dyDescent="0.25">
      <c r="A12" s="127" t="s">
        <v>11</v>
      </c>
      <c r="B12" s="128"/>
      <c r="C12" s="129">
        <v>356.8</v>
      </c>
      <c r="D12" s="130"/>
      <c r="E12" s="130"/>
      <c r="F12" s="131"/>
      <c r="G12" s="129">
        <v>356.8</v>
      </c>
      <c r="H12" s="130"/>
      <c r="I12" s="130"/>
      <c r="J12" s="130"/>
      <c r="K12" s="130"/>
      <c r="L12" s="131"/>
      <c r="M12" s="11"/>
      <c r="N12" s="11"/>
      <c r="O12" s="11"/>
      <c r="P12" s="11"/>
    </row>
    <row r="13" spans="1:18" s="12" customFormat="1" ht="26.45" customHeight="1" x14ac:dyDescent="0.25">
      <c r="A13" s="134" t="s">
        <v>100</v>
      </c>
      <c r="B13" s="135"/>
      <c r="C13" s="129">
        <f>C14+C15</f>
        <v>3609.1</v>
      </c>
      <c r="D13" s="130"/>
      <c r="E13" s="130"/>
      <c r="F13" s="131"/>
      <c r="G13" s="140">
        <f>G14+G15</f>
        <v>3609.1</v>
      </c>
      <c r="H13" s="140"/>
      <c r="I13" s="140"/>
      <c r="J13" s="140"/>
      <c r="K13" s="140"/>
      <c r="L13" s="140"/>
      <c r="M13" s="11"/>
      <c r="N13" s="11"/>
      <c r="O13" s="11"/>
      <c r="P13" s="11"/>
    </row>
    <row r="14" spans="1:18" s="12" customFormat="1" ht="18.600000000000001" customHeight="1" x14ac:dyDescent="0.25">
      <c r="A14" s="127" t="s">
        <v>10</v>
      </c>
      <c r="B14" s="128"/>
      <c r="C14" s="129">
        <v>3609.1</v>
      </c>
      <c r="D14" s="130"/>
      <c r="E14" s="130"/>
      <c r="F14" s="131"/>
      <c r="G14" s="129">
        <v>3609.1</v>
      </c>
      <c r="H14" s="130"/>
      <c r="I14" s="130"/>
      <c r="J14" s="130"/>
      <c r="K14" s="130"/>
      <c r="L14" s="131"/>
      <c r="M14" s="11"/>
      <c r="N14" s="11"/>
      <c r="O14" s="11"/>
      <c r="P14" s="11"/>
    </row>
    <row r="15" spans="1:18" s="12" customFormat="1" ht="18.600000000000001" customHeight="1" x14ac:dyDescent="0.25">
      <c r="A15" s="127" t="s">
        <v>11</v>
      </c>
      <c r="B15" s="128"/>
      <c r="C15" s="129">
        <v>0</v>
      </c>
      <c r="D15" s="130"/>
      <c r="E15" s="130"/>
      <c r="F15" s="131"/>
      <c r="G15" s="129">
        <v>0</v>
      </c>
      <c r="H15" s="130"/>
      <c r="I15" s="130"/>
      <c r="J15" s="130"/>
      <c r="K15" s="130"/>
      <c r="L15" s="131"/>
      <c r="M15" s="11"/>
      <c r="N15" s="11"/>
      <c r="O15" s="11"/>
      <c r="P15" s="11"/>
    </row>
    <row r="16" spans="1:18" ht="78" customHeight="1" x14ac:dyDescent="0.25">
      <c r="A16" s="134" t="s">
        <v>101</v>
      </c>
      <c r="B16" s="135"/>
      <c r="C16" s="136">
        <f>C17+C18</f>
        <v>51</v>
      </c>
      <c r="D16" s="137"/>
      <c r="E16" s="137"/>
      <c r="F16" s="138"/>
      <c r="G16" s="139">
        <f>G17+G18</f>
        <v>51</v>
      </c>
      <c r="H16" s="139"/>
      <c r="I16" s="139"/>
      <c r="J16" s="139"/>
      <c r="K16" s="139"/>
      <c r="L16" s="139"/>
      <c r="M16" s="11"/>
      <c r="N16" s="11"/>
      <c r="O16" s="11"/>
      <c r="P16" s="11"/>
      <c r="Q16" s="12"/>
      <c r="R16" s="12"/>
    </row>
    <row r="17" spans="1:18" ht="16.5" customHeight="1" x14ac:dyDescent="0.25">
      <c r="A17" s="127" t="s">
        <v>10</v>
      </c>
      <c r="B17" s="128"/>
      <c r="C17" s="129">
        <v>12.9</v>
      </c>
      <c r="D17" s="130"/>
      <c r="E17" s="130"/>
      <c r="F17" s="131"/>
      <c r="G17" s="129">
        <v>12.9</v>
      </c>
      <c r="H17" s="130"/>
      <c r="I17" s="130"/>
      <c r="J17" s="130"/>
      <c r="K17" s="130"/>
      <c r="L17" s="131"/>
      <c r="M17" s="11"/>
      <c r="N17" s="11"/>
      <c r="O17" s="11"/>
      <c r="P17" s="11"/>
      <c r="Q17" s="12"/>
      <c r="R17" s="12"/>
    </row>
    <row r="18" spans="1:18" ht="22.9" customHeight="1" x14ac:dyDescent="0.25">
      <c r="A18" s="127" t="s">
        <v>11</v>
      </c>
      <c r="B18" s="128"/>
      <c r="C18" s="129">
        <v>38.1</v>
      </c>
      <c r="D18" s="130"/>
      <c r="E18" s="130"/>
      <c r="F18" s="131"/>
      <c r="G18" s="129">
        <v>38.1</v>
      </c>
      <c r="H18" s="130"/>
      <c r="I18" s="130"/>
      <c r="J18" s="130"/>
      <c r="K18" s="130"/>
      <c r="L18" s="131"/>
      <c r="M18" s="11"/>
      <c r="N18" s="11"/>
      <c r="O18" s="11"/>
      <c r="P18" s="11"/>
      <c r="Q18" s="11"/>
      <c r="R18" s="11"/>
    </row>
    <row r="19" spans="1:18" ht="28.9" customHeight="1" x14ac:dyDescent="0.25">
      <c r="A19" s="134" t="s">
        <v>102</v>
      </c>
      <c r="B19" s="135"/>
      <c r="C19" s="136">
        <f>C20+C21</f>
        <v>9501.7999999999993</v>
      </c>
      <c r="D19" s="137"/>
      <c r="E19" s="137"/>
      <c r="F19" s="138"/>
      <c r="G19" s="136">
        <f>G20+G21</f>
        <v>9501.7999999999993</v>
      </c>
      <c r="H19" s="137"/>
      <c r="I19" s="137"/>
      <c r="J19" s="137"/>
      <c r="K19" s="137"/>
      <c r="L19" s="138"/>
      <c r="M19" s="11"/>
      <c r="N19" s="11"/>
      <c r="O19" s="11"/>
      <c r="P19" s="11"/>
      <c r="Q19" s="11"/>
      <c r="R19" s="11"/>
    </row>
    <row r="20" spans="1:18" ht="16.899999999999999" customHeight="1" x14ac:dyDescent="0.25">
      <c r="A20" s="127" t="s">
        <v>10</v>
      </c>
      <c r="B20" s="128"/>
      <c r="C20" s="129">
        <v>9501.7999999999993</v>
      </c>
      <c r="D20" s="130"/>
      <c r="E20" s="130"/>
      <c r="F20" s="131"/>
      <c r="G20" s="129">
        <v>9501.7999999999993</v>
      </c>
      <c r="H20" s="130"/>
      <c r="I20" s="130"/>
      <c r="J20" s="130"/>
      <c r="K20" s="130"/>
      <c r="L20" s="131"/>
      <c r="M20" s="11"/>
      <c r="N20" s="11"/>
      <c r="O20" s="11"/>
      <c r="P20" s="11"/>
      <c r="Q20" s="11"/>
      <c r="R20" s="11"/>
    </row>
    <row r="21" spans="1:18" ht="18.600000000000001" customHeight="1" x14ac:dyDescent="0.25">
      <c r="A21" s="127" t="s">
        <v>11</v>
      </c>
      <c r="B21" s="128"/>
      <c r="C21" s="129">
        <v>0</v>
      </c>
      <c r="D21" s="130"/>
      <c r="E21" s="130"/>
      <c r="F21" s="131"/>
      <c r="G21" s="129">
        <v>0</v>
      </c>
      <c r="H21" s="130"/>
      <c r="I21" s="130"/>
      <c r="J21" s="130"/>
      <c r="K21" s="130"/>
      <c r="L21" s="131"/>
      <c r="M21" s="11"/>
      <c r="N21" s="11"/>
      <c r="O21" s="11"/>
      <c r="P21" s="11"/>
      <c r="Q21" s="11"/>
      <c r="R21" s="11"/>
    </row>
    <row r="22" spans="1:18" ht="72.75" customHeight="1" x14ac:dyDescent="0.25">
      <c r="A22" s="134" t="s">
        <v>103</v>
      </c>
      <c r="B22" s="135"/>
      <c r="C22" s="136">
        <f>C23</f>
        <v>9.6999999999999993</v>
      </c>
      <c r="D22" s="137"/>
      <c r="E22" s="137"/>
      <c r="F22" s="138"/>
      <c r="G22" s="136">
        <f>G23</f>
        <v>9.6999999999999993</v>
      </c>
      <c r="H22" s="137"/>
      <c r="I22" s="137"/>
      <c r="J22" s="137"/>
      <c r="K22" s="137"/>
      <c r="L22" s="138"/>
      <c r="M22" s="11"/>
      <c r="N22" s="11"/>
      <c r="O22" s="11"/>
      <c r="P22" s="11"/>
      <c r="Q22" s="11"/>
      <c r="R22" s="11"/>
    </row>
    <row r="23" spans="1:18" ht="19.899999999999999" customHeight="1" x14ac:dyDescent="0.25">
      <c r="A23" s="127" t="s">
        <v>10</v>
      </c>
      <c r="B23" s="128"/>
      <c r="C23" s="129">
        <v>9.6999999999999993</v>
      </c>
      <c r="D23" s="130"/>
      <c r="E23" s="130"/>
      <c r="F23" s="131"/>
      <c r="G23" s="129">
        <v>9.6999999999999993</v>
      </c>
      <c r="H23" s="130"/>
      <c r="I23" s="130"/>
      <c r="J23" s="130"/>
      <c r="K23" s="130"/>
      <c r="L23" s="131"/>
      <c r="M23" s="11"/>
      <c r="N23" s="11"/>
      <c r="O23" s="11"/>
      <c r="P23" s="11"/>
      <c r="Q23" s="11"/>
      <c r="R23" s="11"/>
    </row>
    <row r="24" spans="1:18" ht="21.6" customHeight="1" x14ac:dyDescent="0.25">
      <c r="A24" s="127" t="s">
        <v>11</v>
      </c>
      <c r="B24" s="128"/>
      <c r="C24" s="129">
        <v>0</v>
      </c>
      <c r="D24" s="130"/>
      <c r="E24" s="130"/>
      <c r="F24" s="131"/>
      <c r="G24" s="129">
        <v>0</v>
      </c>
      <c r="H24" s="130"/>
      <c r="I24" s="130"/>
      <c r="J24" s="130"/>
      <c r="K24" s="130"/>
      <c r="L24" s="131"/>
      <c r="M24" s="11"/>
      <c r="N24" s="11"/>
      <c r="O24" s="11"/>
      <c r="P24" s="11"/>
      <c r="Q24" s="11"/>
      <c r="R24" s="11"/>
    </row>
    <row r="25" spans="1:18" ht="70.5" customHeight="1" x14ac:dyDescent="0.25">
      <c r="A25" s="134" t="s">
        <v>104</v>
      </c>
      <c r="B25" s="135"/>
      <c r="C25" s="136">
        <f>C26+C27</f>
        <v>4347</v>
      </c>
      <c r="D25" s="137"/>
      <c r="E25" s="137"/>
      <c r="F25" s="138"/>
      <c r="G25" s="136">
        <f>G26+G27</f>
        <v>4347</v>
      </c>
      <c r="H25" s="137"/>
      <c r="I25" s="137"/>
      <c r="J25" s="137"/>
      <c r="K25" s="137"/>
      <c r="L25" s="138"/>
      <c r="M25" s="11"/>
      <c r="N25" s="11"/>
      <c r="O25" s="11"/>
      <c r="P25" s="11"/>
      <c r="Q25" s="11"/>
      <c r="R25" s="11"/>
    </row>
    <row r="26" spans="1:18" ht="21.6" customHeight="1" x14ac:dyDescent="0.25">
      <c r="A26" s="127" t="s">
        <v>10</v>
      </c>
      <c r="B26" s="128"/>
      <c r="C26" s="129">
        <v>51.9</v>
      </c>
      <c r="D26" s="130"/>
      <c r="E26" s="130"/>
      <c r="F26" s="131"/>
      <c r="G26" s="129">
        <v>51.9</v>
      </c>
      <c r="H26" s="130"/>
      <c r="I26" s="130"/>
      <c r="J26" s="130"/>
      <c r="K26" s="130"/>
      <c r="L26" s="131"/>
      <c r="M26" s="11"/>
      <c r="N26" s="11"/>
      <c r="O26" s="11"/>
      <c r="P26" s="11"/>
      <c r="Q26" s="11"/>
      <c r="R26" s="11"/>
    </row>
    <row r="27" spans="1:18" ht="19.149999999999999" customHeight="1" x14ac:dyDescent="0.25">
      <c r="A27" s="127" t="s">
        <v>11</v>
      </c>
      <c r="B27" s="128"/>
      <c r="C27" s="129">
        <v>4295.1000000000004</v>
      </c>
      <c r="D27" s="130"/>
      <c r="E27" s="130"/>
      <c r="F27" s="131"/>
      <c r="G27" s="129">
        <v>4295.1000000000004</v>
      </c>
      <c r="H27" s="130"/>
      <c r="I27" s="130"/>
      <c r="J27" s="130"/>
      <c r="K27" s="130"/>
      <c r="L27" s="131"/>
      <c r="M27" s="11"/>
      <c r="N27" s="11"/>
      <c r="O27" s="11"/>
      <c r="P27" s="11"/>
      <c r="Q27" s="11"/>
      <c r="R27" s="11"/>
    </row>
    <row r="28" spans="1:18" ht="19.149999999999999" customHeight="1" x14ac:dyDescent="0.25">
      <c r="A28" s="134" t="s">
        <v>106</v>
      </c>
      <c r="B28" s="135"/>
      <c r="C28" s="136">
        <f>C29+C30</f>
        <v>1333</v>
      </c>
      <c r="D28" s="137"/>
      <c r="E28" s="137"/>
      <c r="F28" s="138"/>
      <c r="G28" s="136">
        <f>G29+G30</f>
        <v>1333</v>
      </c>
      <c r="H28" s="137"/>
      <c r="I28" s="137"/>
      <c r="J28" s="137"/>
      <c r="K28" s="137"/>
      <c r="L28" s="138"/>
      <c r="M28" s="11"/>
      <c r="N28" s="11"/>
      <c r="O28" s="11"/>
      <c r="P28" s="11"/>
      <c r="Q28" s="11"/>
      <c r="R28" s="11"/>
    </row>
    <row r="29" spans="1:18" ht="19.149999999999999" customHeight="1" x14ac:dyDescent="0.25">
      <c r="A29" s="127" t="s">
        <v>10</v>
      </c>
      <c r="B29" s="128"/>
      <c r="C29" s="136">
        <v>1333</v>
      </c>
      <c r="D29" s="137"/>
      <c r="E29" s="137"/>
      <c r="F29" s="138"/>
      <c r="G29" s="136">
        <v>1333</v>
      </c>
      <c r="H29" s="137"/>
      <c r="I29" s="137"/>
      <c r="J29" s="137"/>
      <c r="K29" s="137"/>
      <c r="L29" s="138"/>
      <c r="M29" s="11"/>
      <c r="N29" s="11"/>
      <c r="O29" s="11"/>
      <c r="P29" s="11"/>
      <c r="Q29" s="11"/>
      <c r="R29" s="11"/>
    </row>
    <row r="30" spans="1:18" ht="19.149999999999999" customHeight="1" x14ac:dyDescent="0.25">
      <c r="A30" s="127" t="s">
        <v>11</v>
      </c>
      <c r="B30" s="128"/>
      <c r="C30" s="129">
        <v>0</v>
      </c>
      <c r="D30" s="130"/>
      <c r="E30" s="130"/>
      <c r="F30" s="131"/>
      <c r="G30" s="136">
        <v>0</v>
      </c>
      <c r="H30" s="137"/>
      <c r="I30" s="137"/>
      <c r="J30" s="137"/>
      <c r="K30" s="137"/>
      <c r="L30" s="138"/>
      <c r="M30" s="11"/>
      <c r="N30" s="11"/>
      <c r="O30" s="11"/>
      <c r="P30" s="11"/>
      <c r="Q30" s="11"/>
      <c r="R30" s="11"/>
    </row>
    <row r="31" spans="1:18" ht="27.6" customHeight="1" x14ac:dyDescent="0.25">
      <c r="A31" s="134" t="s">
        <v>105</v>
      </c>
      <c r="B31" s="135"/>
      <c r="C31" s="129">
        <f>C32+C33</f>
        <v>1984.1</v>
      </c>
      <c r="D31" s="130"/>
      <c r="E31" s="130"/>
      <c r="F31" s="131"/>
      <c r="G31" s="136">
        <f>G32+G33</f>
        <v>1984.1</v>
      </c>
      <c r="H31" s="137"/>
      <c r="I31" s="137"/>
      <c r="J31" s="137"/>
      <c r="K31" s="137"/>
      <c r="L31" s="138"/>
      <c r="M31" s="11"/>
      <c r="N31" s="11"/>
      <c r="O31" s="11"/>
      <c r="P31" s="11"/>
      <c r="Q31" s="11"/>
      <c r="R31" s="11"/>
    </row>
    <row r="32" spans="1:18" ht="19.149999999999999" customHeight="1" x14ac:dyDescent="0.25">
      <c r="A32" s="127" t="s">
        <v>10</v>
      </c>
      <c r="B32" s="128"/>
      <c r="C32" s="129">
        <v>1934.1</v>
      </c>
      <c r="D32" s="130"/>
      <c r="E32" s="130"/>
      <c r="F32" s="131"/>
      <c r="G32" s="136">
        <v>1934.1</v>
      </c>
      <c r="H32" s="137"/>
      <c r="I32" s="137"/>
      <c r="J32" s="137"/>
      <c r="K32" s="137"/>
      <c r="L32" s="138"/>
      <c r="M32" s="11"/>
      <c r="N32" s="11"/>
      <c r="O32" s="11"/>
      <c r="P32" s="11"/>
      <c r="Q32" s="11"/>
      <c r="R32" s="11"/>
    </row>
    <row r="33" spans="1:18" ht="19.149999999999999" customHeight="1" x14ac:dyDescent="0.25">
      <c r="A33" s="127" t="s">
        <v>11</v>
      </c>
      <c r="B33" s="128"/>
      <c r="C33" s="136">
        <v>50</v>
      </c>
      <c r="D33" s="137"/>
      <c r="E33" s="137"/>
      <c r="F33" s="138"/>
      <c r="G33" s="136">
        <v>50</v>
      </c>
      <c r="H33" s="137"/>
      <c r="I33" s="137"/>
      <c r="J33" s="137"/>
      <c r="K33" s="137"/>
      <c r="L33" s="138"/>
      <c r="M33" s="11"/>
      <c r="N33" s="11"/>
      <c r="O33" s="11"/>
      <c r="P33" s="11"/>
      <c r="Q33" s="11"/>
      <c r="R33" s="11"/>
    </row>
    <row r="34" spans="1:18" ht="74.45" customHeight="1" x14ac:dyDescent="0.25">
      <c r="A34" s="134" t="s">
        <v>107</v>
      </c>
      <c r="B34" s="135"/>
      <c r="C34" s="129">
        <f>C35+C36</f>
        <v>571.29999999999995</v>
      </c>
      <c r="D34" s="130"/>
      <c r="E34" s="130"/>
      <c r="F34" s="131"/>
      <c r="G34" s="129">
        <f>G35+G36</f>
        <v>571.29999999999995</v>
      </c>
      <c r="H34" s="130"/>
      <c r="I34" s="130"/>
      <c r="J34" s="130"/>
      <c r="K34" s="130"/>
      <c r="L34" s="131"/>
      <c r="M34" s="11"/>
      <c r="N34" s="11"/>
      <c r="O34" s="11"/>
      <c r="P34" s="11"/>
      <c r="Q34" s="11"/>
      <c r="R34" s="11"/>
    </row>
    <row r="35" spans="1:18" ht="22.15" customHeight="1" x14ac:dyDescent="0.25">
      <c r="A35" s="127" t="s">
        <v>10</v>
      </c>
      <c r="B35" s="128"/>
      <c r="C35" s="129">
        <v>254.9</v>
      </c>
      <c r="D35" s="130"/>
      <c r="E35" s="130"/>
      <c r="F35" s="131"/>
      <c r="G35" s="129">
        <v>254.9</v>
      </c>
      <c r="H35" s="130"/>
      <c r="I35" s="130"/>
      <c r="J35" s="130"/>
      <c r="K35" s="130"/>
      <c r="L35" s="131"/>
      <c r="M35" s="11"/>
      <c r="N35" s="11"/>
      <c r="O35" s="11"/>
      <c r="P35" s="11"/>
      <c r="Q35" s="11"/>
      <c r="R35" s="11"/>
    </row>
    <row r="36" spans="1:18" ht="19.899999999999999" customHeight="1" x14ac:dyDescent="0.25">
      <c r="A36" s="127" t="s">
        <v>11</v>
      </c>
      <c r="B36" s="128"/>
      <c r="C36" s="129">
        <v>316.39999999999998</v>
      </c>
      <c r="D36" s="130"/>
      <c r="E36" s="130"/>
      <c r="F36" s="131"/>
      <c r="G36" s="129">
        <v>316.39999999999998</v>
      </c>
      <c r="H36" s="130"/>
      <c r="I36" s="130"/>
      <c r="J36" s="130"/>
      <c r="K36" s="130"/>
      <c r="L36" s="131"/>
      <c r="M36" s="11"/>
      <c r="N36" s="11"/>
      <c r="O36" s="11"/>
      <c r="P36" s="11"/>
      <c r="Q36" s="11"/>
      <c r="R36" s="11"/>
    </row>
    <row r="37" spans="1:18" ht="30" customHeight="1" x14ac:dyDescent="0.25">
      <c r="A37" s="134" t="s">
        <v>108</v>
      </c>
      <c r="B37" s="135"/>
      <c r="C37" s="129">
        <f>C38+C39</f>
        <v>10789.8</v>
      </c>
      <c r="D37" s="130"/>
      <c r="E37" s="130"/>
      <c r="F37" s="131"/>
      <c r="G37" s="129">
        <f>G38+G39</f>
        <v>10789.8</v>
      </c>
      <c r="H37" s="130"/>
      <c r="I37" s="130"/>
      <c r="J37" s="130"/>
      <c r="K37" s="130"/>
      <c r="L37" s="131"/>
      <c r="M37" s="11"/>
      <c r="N37" s="11"/>
      <c r="O37" s="11"/>
      <c r="P37" s="11"/>
      <c r="Q37" s="11"/>
      <c r="R37" s="11"/>
    </row>
    <row r="38" spans="1:18" ht="19.899999999999999" customHeight="1" x14ac:dyDescent="0.25">
      <c r="A38" s="127" t="s">
        <v>10</v>
      </c>
      <c r="B38" s="128"/>
      <c r="C38" s="129">
        <v>10789.8</v>
      </c>
      <c r="D38" s="130"/>
      <c r="E38" s="130"/>
      <c r="F38" s="131"/>
      <c r="G38" s="129">
        <v>10789.8</v>
      </c>
      <c r="H38" s="130"/>
      <c r="I38" s="130"/>
      <c r="J38" s="130"/>
      <c r="K38" s="130"/>
      <c r="L38" s="131"/>
      <c r="M38" s="11"/>
      <c r="N38" s="11"/>
      <c r="O38" s="11"/>
      <c r="P38" s="11"/>
      <c r="Q38" s="11"/>
      <c r="R38" s="11"/>
    </row>
    <row r="39" spans="1:18" ht="19.899999999999999" customHeight="1" x14ac:dyDescent="0.25">
      <c r="A39" s="127" t="s">
        <v>11</v>
      </c>
      <c r="B39" s="128"/>
      <c r="C39" s="129">
        <v>0</v>
      </c>
      <c r="D39" s="130"/>
      <c r="E39" s="130"/>
      <c r="F39" s="131"/>
      <c r="G39" s="129">
        <v>0</v>
      </c>
      <c r="H39" s="130"/>
      <c r="I39" s="130"/>
      <c r="J39" s="130"/>
      <c r="K39" s="130"/>
      <c r="L39" s="131"/>
      <c r="M39" s="11"/>
      <c r="N39" s="11"/>
      <c r="O39" s="11"/>
      <c r="P39" s="11"/>
      <c r="Q39" s="11"/>
      <c r="R39" s="11"/>
    </row>
    <row r="40" spans="1:18" ht="40.5" customHeight="1" x14ac:dyDescent="0.25">
      <c r="A40" s="134" t="s">
        <v>109</v>
      </c>
      <c r="B40" s="135"/>
      <c r="C40" s="129">
        <f>C41+C42</f>
        <v>1684.5</v>
      </c>
      <c r="D40" s="130"/>
      <c r="E40" s="130"/>
      <c r="F40" s="131"/>
      <c r="G40" s="129">
        <f>G41+G42</f>
        <v>1684.5</v>
      </c>
      <c r="H40" s="130"/>
      <c r="I40" s="130"/>
      <c r="J40" s="130"/>
      <c r="K40" s="130"/>
      <c r="L40" s="131"/>
      <c r="M40" s="11"/>
      <c r="N40" s="11"/>
      <c r="O40" s="11"/>
      <c r="P40" s="11"/>
      <c r="Q40" s="11"/>
      <c r="R40" s="11"/>
    </row>
    <row r="41" spans="1:18" ht="20.45" customHeight="1" x14ac:dyDescent="0.25">
      <c r="A41" s="127" t="s">
        <v>10</v>
      </c>
      <c r="B41" s="128"/>
      <c r="C41" s="129">
        <f>1684.5</f>
        <v>1684.5</v>
      </c>
      <c r="D41" s="130"/>
      <c r="E41" s="130"/>
      <c r="F41" s="131"/>
      <c r="G41" s="129">
        <v>1684.5</v>
      </c>
      <c r="H41" s="130"/>
      <c r="I41" s="130"/>
      <c r="J41" s="130"/>
      <c r="K41" s="130"/>
      <c r="L41" s="131"/>
      <c r="M41" s="11"/>
      <c r="N41" s="11"/>
      <c r="O41" s="11"/>
      <c r="P41" s="11"/>
      <c r="Q41" s="11"/>
      <c r="R41" s="11"/>
    </row>
    <row r="42" spans="1:18" ht="21" customHeight="1" x14ac:dyDescent="0.25">
      <c r="A42" s="127" t="s">
        <v>11</v>
      </c>
      <c r="B42" s="128"/>
      <c r="C42" s="129">
        <v>0</v>
      </c>
      <c r="D42" s="130"/>
      <c r="E42" s="130"/>
      <c r="F42" s="131"/>
      <c r="G42" s="129">
        <v>0</v>
      </c>
      <c r="H42" s="130"/>
      <c r="I42" s="130"/>
      <c r="J42" s="130"/>
      <c r="K42" s="130"/>
      <c r="L42" s="131"/>
      <c r="M42" s="11"/>
      <c r="N42" s="11"/>
      <c r="O42" s="11"/>
      <c r="P42" s="11"/>
      <c r="Q42" s="11"/>
      <c r="R42" s="11"/>
    </row>
    <row r="43" spans="1:18" ht="33.6" customHeight="1" x14ac:dyDescent="0.25">
      <c r="A43" s="132" t="s">
        <v>110</v>
      </c>
      <c r="B43" s="133"/>
      <c r="C43" s="129">
        <f>C44</f>
        <v>864.3</v>
      </c>
      <c r="D43" s="130"/>
      <c r="E43" s="130"/>
      <c r="F43" s="131"/>
      <c r="G43" s="129">
        <f>G44</f>
        <v>864.3</v>
      </c>
      <c r="H43" s="130"/>
      <c r="I43" s="130"/>
      <c r="J43" s="130"/>
      <c r="K43" s="130"/>
      <c r="L43" s="131"/>
      <c r="M43" s="11"/>
      <c r="N43" s="11"/>
      <c r="O43" s="11"/>
      <c r="P43" s="11"/>
      <c r="Q43" s="11"/>
      <c r="R43" s="11"/>
    </row>
    <row r="44" spans="1:18" ht="21" customHeight="1" x14ac:dyDescent="0.25">
      <c r="A44" s="127" t="s">
        <v>10</v>
      </c>
      <c r="B44" s="128"/>
      <c r="C44" s="129">
        <v>864.3</v>
      </c>
      <c r="D44" s="130"/>
      <c r="E44" s="130"/>
      <c r="F44" s="131"/>
      <c r="G44" s="129">
        <v>864.3</v>
      </c>
      <c r="H44" s="130"/>
      <c r="I44" s="130"/>
      <c r="J44" s="130"/>
      <c r="K44" s="130"/>
      <c r="L44" s="131"/>
      <c r="M44" s="11"/>
      <c r="N44" s="11"/>
      <c r="O44" s="11"/>
      <c r="P44" s="11"/>
      <c r="Q44" s="11"/>
      <c r="R44" s="11"/>
    </row>
    <row r="45" spans="1:18" ht="19.899999999999999" customHeight="1" x14ac:dyDescent="0.25">
      <c r="A45" s="78" t="s">
        <v>40</v>
      </c>
      <c r="B45" s="80"/>
      <c r="C45" s="121">
        <f>C46+C47</f>
        <v>40804.400000000001</v>
      </c>
      <c r="D45" s="122"/>
      <c r="E45" s="122"/>
      <c r="F45" s="123"/>
      <c r="G45" s="121">
        <f>G46+G47</f>
        <v>40804.400000000001</v>
      </c>
      <c r="H45" s="124"/>
      <c r="I45" s="124"/>
      <c r="J45" s="124"/>
      <c r="K45" s="124"/>
      <c r="L45" s="125"/>
      <c r="M45" s="14"/>
      <c r="N45" s="14"/>
      <c r="O45" s="14"/>
      <c r="P45" s="14"/>
      <c r="Q45" s="11"/>
      <c r="R45" s="11"/>
    </row>
    <row r="46" spans="1:18" ht="37.9" customHeight="1" x14ac:dyDescent="0.25">
      <c r="A46" s="78" t="s">
        <v>10</v>
      </c>
      <c r="B46" s="80"/>
      <c r="C46" s="121">
        <f>C5+C8+C11+C14+C17+C20+C23+C26+C29+C32+C35+C38+C41+C44</f>
        <v>35391</v>
      </c>
      <c r="D46" s="122"/>
      <c r="E46" s="122"/>
      <c r="F46" s="123"/>
      <c r="G46" s="121">
        <f>G5+G8+G11+G14+G17+G20+G23+G26+G29+G32+G35+G38+G41+G44</f>
        <v>35391</v>
      </c>
      <c r="H46" s="124"/>
      <c r="I46" s="124"/>
      <c r="J46" s="124"/>
      <c r="K46" s="124"/>
      <c r="L46" s="125"/>
      <c r="M46" s="14"/>
      <c r="N46" s="14"/>
      <c r="O46" s="14"/>
      <c r="P46" s="14"/>
      <c r="Q46" s="11"/>
      <c r="R46" s="11"/>
    </row>
    <row r="47" spans="1:18" ht="18.75" customHeight="1" x14ac:dyDescent="0.25">
      <c r="A47" s="78" t="s">
        <v>11</v>
      </c>
      <c r="B47" s="80"/>
      <c r="C47" s="121">
        <f>C6+C9+C12+C15+C18+C21+C24+C27+C30+C33+C36+C39+C42</f>
        <v>5413.4</v>
      </c>
      <c r="D47" s="122"/>
      <c r="E47" s="122"/>
      <c r="F47" s="123"/>
      <c r="G47" s="121">
        <f>G6+G9+G12+G15+G18+G21+G24+G27+G30+G33+G36+G39+G42</f>
        <v>5413.4</v>
      </c>
      <c r="H47" s="124"/>
      <c r="I47" s="124"/>
      <c r="J47" s="124"/>
      <c r="K47" s="124"/>
      <c r="L47" s="125"/>
      <c r="M47" s="12"/>
      <c r="N47" s="12"/>
      <c r="O47" s="12"/>
      <c r="P47" s="12"/>
      <c r="Q47" s="11"/>
      <c r="R47" s="11"/>
    </row>
    <row r="48" spans="1:18" ht="19.5" customHeight="1" x14ac:dyDescent="0.25">
      <c r="A48" s="87" t="s">
        <v>22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13"/>
      <c r="N48" s="13"/>
      <c r="O48" s="13"/>
      <c r="P48" s="13"/>
      <c r="Q48" s="11"/>
      <c r="R48" s="11"/>
    </row>
    <row r="49" spans="1:18" s="16" customFormat="1" ht="11.25" customHeight="1" x14ac:dyDescent="0.25">
      <c r="A49" s="20"/>
      <c r="B49" s="20"/>
      <c r="C49" s="20"/>
      <c r="D49" s="23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8"/>
      <c r="R49" s="18"/>
    </row>
    <row r="50" spans="1:18" s="16" customFormat="1" ht="24" customHeight="1" x14ac:dyDescent="0.25">
      <c r="A50" s="21" t="s">
        <v>123</v>
      </c>
      <c r="B50" s="120"/>
      <c r="C50" s="120"/>
      <c r="D50" s="120"/>
      <c r="E50" s="120"/>
      <c r="F50" s="120"/>
      <c r="G50" s="120"/>
      <c r="H50" s="19"/>
      <c r="I50" s="120" t="s">
        <v>124</v>
      </c>
      <c r="J50" s="120"/>
      <c r="K50" s="19"/>
      <c r="L50" s="45"/>
      <c r="M50" s="20"/>
      <c r="Q50" s="18"/>
      <c r="R50" s="18"/>
    </row>
    <row r="51" spans="1:18" s="16" customFormat="1" ht="18.600000000000001" customHeight="1" x14ac:dyDescent="0.25">
      <c r="A51" s="21"/>
      <c r="B51" s="119" t="s">
        <v>23</v>
      </c>
      <c r="C51" s="119"/>
      <c r="D51" s="119"/>
      <c r="E51" s="119"/>
      <c r="F51" s="119"/>
      <c r="G51" s="119"/>
      <c r="H51" s="19"/>
      <c r="I51" s="91" t="s">
        <v>24</v>
      </c>
      <c r="J51" s="91"/>
      <c r="K51" s="19"/>
      <c r="L51" s="18"/>
      <c r="M51" s="18"/>
      <c r="Q51" s="18"/>
      <c r="R51" s="18"/>
    </row>
    <row r="52" spans="1:18" s="16" customFormat="1" ht="21.6" customHeight="1" x14ac:dyDescent="0.25">
      <c r="A52" s="2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8"/>
      <c r="R52" s="18"/>
    </row>
    <row r="53" spans="1:18" s="16" customFormat="1" ht="20.45" customHeight="1" x14ac:dyDescent="0.25">
      <c r="A53" s="21" t="s">
        <v>25</v>
      </c>
      <c r="B53" s="120"/>
      <c r="C53" s="120"/>
      <c r="D53" s="120"/>
      <c r="E53" s="120"/>
      <c r="F53" s="120"/>
      <c r="G53" s="120"/>
      <c r="H53" s="19"/>
      <c r="I53" s="126" t="s">
        <v>26</v>
      </c>
      <c r="J53" s="126"/>
      <c r="K53" s="19"/>
      <c r="L53" s="45"/>
      <c r="M53" s="20"/>
      <c r="Q53" s="18"/>
      <c r="R53" s="18"/>
    </row>
    <row r="54" spans="1:18" s="16" customFormat="1" ht="20.45" customHeight="1" x14ac:dyDescent="0.25">
      <c r="A54" s="21"/>
      <c r="B54" s="119" t="s">
        <v>23</v>
      </c>
      <c r="C54" s="119"/>
      <c r="D54" s="119"/>
      <c r="E54" s="119"/>
      <c r="F54" s="119"/>
      <c r="G54" s="119"/>
      <c r="H54" s="19"/>
      <c r="I54" s="91" t="s">
        <v>24</v>
      </c>
      <c r="J54" s="91"/>
      <c r="K54" s="19"/>
      <c r="L54" s="18"/>
      <c r="M54" s="18"/>
      <c r="Q54" s="18"/>
      <c r="R54" s="18"/>
    </row>
    <row r="55" spans="1:18" s="16" customFormat="1" ht="16.5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8" s="16" customFormat="1" x14ac:dyDescent="0.25"/>
  </sheetData>
  <mergeCells count="148">
    <mergeCell ref="A35:B35"/>
    <mergeCell ref="C35:F35"/>
    <mergeCell ref="G35:L35"/>
    <mergeCell ref="A36:B36"/>
    <mergeCell ref="C36:F36"/>
    <mergeCell ref="G36:L36"/>
    <mergeCell ref="A37:B37"/>
    <mergeCell ref="A38:B38"/>
    <mergeCell ref="A39:B39"/>
    <mergeCell ref="C37:F37"/>
    <mergeCell ref="C38:F38"/>
    <mergeCell ref="C39:F39"/>
    <mergeCell ref="G37:L37"/>
    <mergeCell ref="G38:L38"/>
    <mergeCell ref="G39:L39"/>
    <mergeCell ref="A8:B8"/>
    <mergeCell ref="C8:F8"/>
    <mergeCell ref="G8:L8"/>
    <mergeCell ref="A11:B11"/>
    <mergeCell ref="A12:B12"/>
    <mergeCell ref="C11:F11"/>
    <mergeCell ref="C12:F12"/>
    <mergeCell ref="G11:L11"/>
    <mergeCell ref="G12:L12"/>
    <mergeCell ref="A10:B10"/>
    <mergeCell ref="C10:F10"/>
    <mergeCell ref="G10:L10"/>
    <mergeCell ref="A1:L1"/>
    <mergeCell ref="A2:B2"/>
    <mergeCell ref="C2:F2"/>
    <mergeCell ref="G2:L2"/>
    <mergeCell ref="A3:B3"/>
    <mergeCell ref="C3:F3"/>
    <mergeCell ref="G3:L3"/>
    <mergeCell ref="A6:B6"/>
    <mergeCell ref="C6:F6"/>
    <mergeCell ref="G6:L6"/>
    <mergeCell ref="A7:B7"/>
    <mergeCell ref="C7:F7"/>
    <mergeCell ref="G7:L7"/>
    <mergeCell ref="A4:B4"/>
    <mergeCell ref="C4:F4"/>
    <mergeCell ref="G4:L4"/>
    <mergeCell ref="A5:B5"/>
    <mergeCell ref="C5:F5"/>
    <mergeCell ref="G5:L5"/>
    <mergeCell ref="A16:B16"/>
    <mergeCell ref="C16:F16"/>
    <mergeCell ref="G16:L16"/>
    <mergeCell ref="A9:B9"/>
    <mergeCell ref="C9:F9"/>
    <mergeCell ref="G9:L9"/>
    <mergeCell ref="A13:B13"/>
    <mergeCell ref="C13:F13"/>
    <mergeCell ref="G13:L13"/>
    <mergeCell ref="A14:B14"/>
    <mergeCell ref="C14:F14"/>
    <mergeCell ref="G14:L14"/>
    <mergeCell ref="A15:B15"/>
    <mergeCell ref="C15:F15"/>
    <mergeCell ref="G15:L15"/>
    <mergeCell ref="A18:B18"/>
    <mergeCell ref="C18:F18"/>
    <mergeCell ref="G18:L18"/>
    <mergeCell ref="A19:B19"/>
    <mergeCell ref="C19:F19"/>
    <mergeCell ref="G19:L19"/>
    <mergeCell ref="A17:B17"/>
    <mergeCell ref="C17:F17"/>
    <mergeCell ref="G17:L17"/>
    <mergeCell ref="A22:B22"/>
    <mergeCell ref="C22:F22"/>
    <mergeCell ref="G22:L22"/>
    <mergeCell ref="A20:B20"/>
    <mergeCell ref="C20:F20"/>
    <mergeCell ref="G20:L20"/>
    <mergeCell ref="A21:B21"/>
    <mergeCell ref="C21:F21"/>
    <mergeCell ref="G21:L21"/>
    <mergeCell ref="A25:B25"/>
    <mergeCell ref="C25:F25"/>
    <mergeCell ref="G25:L25"/>
    <mergeCell ref="A26:B26"/>
    <mergeCell ref="C26:F26"/>
    <mergeCell ref="G26:L26"/>
    <mergeCell ref="A23:B23"/>
    <mergeCell ref="C23:F23"/>
    <mergeCell ref="G23:L23"/>
    <mergeCell ref="A24:B24"/>
    <mergeCell ref="C24:F24"/>
    <mergeCell ref="G24:L24"/>
    <mergeCell ref="A27:B27"/>
    <mergeCell ref="C27:F27"/>
    <mergeCell ref="G27:L27"/>
    <mergeCell ref="A34:B34"/>
    <mergeCell ref="C34:F34"/>
    <mergeCell ref="G34:L34"/>
    <mergeCell ref="A28:B28"/>
    <mergeCell ref="A29:B29"/>
    <mergeCell ref="A30:B30"/>
    <mergeCell ref="C28:F28"/>
    <mergeCell ref="C29:F29"/>
    <mergeCell ref="C30:F30"/>
    <mergeCell ref="G28:L28"/>
    <mergeCell ref="G29:L29"/>
    <mergeCell ref="G30:L30"/>
    <mergeCell ref="A31:B31"/>
    <mergeCell ref="A32:B32"/>
    <mergeCell ref="A33:B33"/>
    <mergeCell ref="C31:F31"/>
    <mergeCell ref="C32:F32"/>
    <mergeCell ref="C33:F33"/>
    <mergeCell ref="G31:L31"/>
    <mergeCell ref="G32:L32"/>
    <mergeCell ref="G33:L33"/>
    <mergeCell ref="A43:B43"/>
    <mergeCell ref="C43:F43"/>
    <mergeCell ref="G43:L43"/>
    <mergeCell ref="A42:B42"/>
    <mergeCell ref="C42:F42"/>
    <mergeCell ref="G42:L42"/>
    <mergeCell ref="A40:B40"/>
    <mergeCell ref="C40:F40"/>
    <mergeCell ref="G40:L40"/>
    <mergeCell ref="A41:B41"/>
    <mergeCell ref="C41:F41"/>
    <mergeCell ref="G41:L41"/>
    <mergeCell ref="A45:B45"/>
    <mergeCell ref="C45:F45"/>
    <mergeCell ref="G45:L45"/>
    <mergeCell ref="A46:B46"/>
    <mergeCell ref="C46:F46"/>
    <mergeCell ref="G46:L46"/>
    <mergeCell ref="A44:B44"/>
    <mergeCell ref="C44:F44"/>
    <mergeCell ref="G44:L44"/>
    <mergeCell ref="B51:G51"/>
    <mergeCell ref="B53:G53"/>
    <mergeCell ref="B54:G54"/>
    <mergeCell ref="A47:B47"/>
    <mergeCell ref="C47:F47"/>
    <mergeCell ref="G47:L47"/>
    <mergeCell ref="A48:L48"/>
    <mergeCell ref="B50:G50"/>
    <mergeCell ref="I50:J50"/>
    <mergeCell ref="I51:J51"/>
    <mergeCell ref="I53:J53"/>
    <mergeCell ref="I54:J54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мероприятия</vt:lpstr>
      <vt:lpstr>показатели</vt:lpstr>
      <vt:lpstr>кредиторка</vt:lpstr>
      <vt:lpstr>мероприятия!Заголовки_для_печати</vt:lpstr>
      <vt:lpstr>показатели!Заголовки_для_печати</vt:lpstr>
      <vt:lpstr>кредиторка!Область_печати</vt:lpstr>
      <vt:lpstr>мероприятия!Область_печати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ГлБухгалтер</dc:creator>
  <cp:lastModifiedBy>User</cp:lastModifiedBy>
  <cp:lastPrinted>2023-04-27T07:51:39Z</cp:lastPrinted>
  <dcterms:created xsi:type="dcterms:W3CDTF">2019-02-27T06:13:22Z</dcterms:created>
  <dcterms:modified xsi:type="dcterms:W3CDTF">2023-06-05T07:21:22Z</dcterms:modified>
</cp:coreProperties>
</file>