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300" windowHeight="8760" activeTab="1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Area" localSheetId="1">показатели!$A$1:$P$56</definedName>
  </definedNames>
  <calcPr calcId="144525" refMode="R1C1"/>
</workbook>
</file>

<file path=xl/calcChain.xml><?xml version="1.0" encoding="utf-8"?>
<calcChain xmlns="http://schemas.openxmlformats.org/spreadsheetml/2006/main">
  <c r="G40" i="3" l="1"/>
  <c r="C40" i="3"/>
  <c r="G39" i="3"/>
  <c r="C39" i="3"/>
  <c r="G32" i="3"/>
  <c r="C32" i="3"/>
  <c r="G29" i="3"/>
  <c r="C29" i="3"/>
  <c r="G26" i="3"/>
  <c r="C26" i="3"/>
  <c r="G23" i="3"/>
  <c r="C23" i="3"/>
  <c r="G19" i="3"/>
  <c r="C19" i="3"/>
  <c r="G15" i="3"/>
  <c r="C15" i="3"/>
  <c r="G12" i="3"/>
  <c r="C12" i="3"/>
  <c r="G8" i="3"/>
  <c r="C8" i="3"/>
  <c r="G4" i="3"/>
  <c r="G38" i="3" s="1"/>
  <c r="C4" i="3"/>
  <c r="C38" i="3" s="1"/>
  <c r="O39" i="1"/>
  <c r="N39" i="1"/>
  <c r="L39" i="1"/>
  <c r="J39" i="1"/>
  <c r="I39" i="1"/>
  <c r="F39" i="1"/>
  <c r="E39" i="1"/>
  <c r="D39" i="1"/>
  <c r="C39" i="1"/>
  <c r="R38" i="1"/>
  <c r="L38" i="1"/>
  <c r="G38" i="1"/>
  <c r="B38" i="1"/>
  <c r="B39" i="1" s="1"/>
  <c r="P36" i="1"/>
  <c r="O36" i="1"/>
  <c r="N36" i="1"/>
  <c r="M36" i="1"/>
  <c r="K36" i="1"/>
  <c r="J36" i="1"/>
  <c r="I36" i="1"/>
  <c r="H36" i="1"/>
  <c r="F36" i="1"/>
  <c r="E36" i="1"/>
  <c r="D36" i="1"/>
  <c r="C36" i="1"/>
  <c r="R35" i="1"/>
  <c r="L35" i="1"/>
  <c r="Q35" i="1" s="1"/>
  <c r="G35" i="1"/>
  <c r="B35" i="1"/>
  <c r="R34" i="1"/>
  <c r="L34" i="1"/>
  <c r="Q34" i="1" s="1"/>
  <c r="G34" i="1"/>
  <c r="B34" i="1"/>
  <c r="R33" i="1"/>
  <c r="L33" i="1"/>
  <c r="Q33" i="1" s="1"/>
  <c r="G33" i="1"/>
  <c r="G36" i="1" s="1"/>
  <c r="B33" i="1"/>
  <c r="B36" i="1" s="1"/>
  <c r="P31" i="1"/>
  <c r="O31" i="1"/>
  <c r="N31" i="1"/>
  <c r="M31" i="1"/>
  <c r="J31" i="1"/>
  <c r="I31" i="1"/>
  <c r="H31" i="1"/>
  <c r="C31" i="1"/>
  <c r="R30" i="1"/>
  <c r="L30" i="1"/>
  <c r="G30" i="1"/>
  <c r="B30" i="1"/>
  <c r="R29" i="1"/>
  <c r="L29" i="1"/>
  <c r="Q29" i="1" s="1"/>
  <c r="G29" i="1"/>
  <c r="B29" i="1"/>
  <c r="P28" i="1"/>
  <c r="O28" i="1"/>
  <c r="N28" i="1"/>
  <c r="M28" i="1"/>
  <c r="K28" i="1"/>
  <c r="K31" i="1" s="1"/>
  <c r="J28" i="1"/>
  <c r="I28" i="1"/>
  <c r="H28" i="1"/>
  <c r="E28" i="1"/>
  <c r="E31" i="1" s="1"/>
  <c r="D28" i="1"/>
  <c r="D31" i="1" s="1"/>
  <c r="C28" i="1"/>
  <c r="R27" i="1"/>
  <c r="L27" i="1"/>
  <c r="Q27" i="1" s="1"/>
  <c r="G27" i="1"/>
  <c r="B27" i="1"/>
  <c r="R26" i="1"/>
  <c r="L26" i="1"/>
  <c r="Q26" i="1" s="1"/>
  <c r="G26" i="1"/>
  <c r="B26" i="1"/>
  <c r="R25" i="1"/>
  <c r="L25" i="1"/>
  <c r="G25" i="1"/>
  <c r="F25" i="1"/>
  <c r="B25" i="1" s="1"/>
  <c r="P23" i="1"/>
  <c r="N23" i="1"/>
  <c r="M23" i="1"/>
  <c r="K23" i="1"/>
  <c r="K40" i="1" s="1"/>
  <c r="I23" i="1"/>
  <c r="H23" i="1"/>
  <c r="D23" i="1"/>
  <c r="C23" i="1"/>
  <c r="O22" i="1"/>
  <c r="L22" i="1" s="1"/>
  <c r="Q22" i="1" s="1"/>
  <c r="J22" i="1"/>
  <c r="E22" i="1"/>
  <c r="B22" i="1" s="1"/>
  <c r="R21" i="1"/>
  <c r="L21" i="1"/>
  <c r="G21" i="1"/>
  <c r="B21" i="1"/>
  <c r="R20" i="1"/>
  <c r="L20" i="1"/>
  <c r="Q20" i="1" s="1"/>
  <c r="G20" i="1"/>
  <c r="F20" i="1"/>
  <c r="B20" i="1" s="1"/>
  <c r="L19" i="1"/>
  <c r="Q19" i="1" s="1"/>
  <c r="G19" i="1"/>
  <c r="B19" i="1"/>
  <c r="L18" i="1"/>
  <c r="G18" i="1"/>
  <c r="F18" i="1"/>
  <c r="B18" i="1" s="1"/>
  <c r="L17" i="1"/>
  <c r="J17" i="1"/>
  <c r="J23" i="1" s="1"/>
  <c r="F17" i="1"/>
  <c r="E17" i="1"/>
  <c r="B17" i="1" s="1"/>
  <c r="P15" i="1"/>
  <c r="P40" i="1" s="1"/>
  <c r="O15" i="1"/>
  <c r="N15" i="1"/>
  <c r="M15" i="1"/>
  <c r="M40" i="1" s="1"/>
  <c r="L15" i="1"/>
  <c r="K15" i="1"/>
  <c r="J15" i="1"/>
  <c r="I15" i="1"/>
  <c r="H15" i="1"/>
  <c r="G15" i="1" s="1"/>
  <c r="F15" i="1"/>
  <c r="D15" i="1"/>
  <c r="C15" i="1"/>
  <c r="R14" i="1"/>
  <c r="L14" i="1"/>
  <c r="G14" i="1"/>
  <c r="B14" i="1"/>
  <c r="R13" i="1"/>
  <c r="L13" i="1"/>
  <c r="G13" i="1"/>
  <c r="B13" i="1"/>
  <c r="R12" i="1"/>
  <c r="L12" i="1"/>
  <c r="G12" i="1"/>
  <c r="B12" i="1"/>
  <c r="Q12" i="1" s="1"/>
  <c r="L11" i="1"/>
  <c r="G11" i="1"/>
  <c r="E11" i="1"/>
  <c r="R11" i="1" s="1"/>
  <c r="F23" i="1" l="1"/>
  <c r="R17" i="1"/>
  <c r="Q21" i="1"/>
  <c r="L28" i="1"/>
  <c r="G31" i="1"/>
  <c r="Q13" i="1"/>
  <c r="Q14" i="1"/>
  <c r="G17" i="1"/>
  <c r="R22" i="1"/>
  <c r="E23" i="1"/>
  <c r="B28" i="1"/>
  <c r="F31" i="1"/>
  <c r="F40" i="1"/>
  <c r="R28" i="1"/>
  <c r="Q30" i="1"/>
  <c r="L31" i="1"/>
  <c r="C40" i="1"/>
  <c r="G39" i="1"/>
  <c r="O40" i="1"/>
  <c r="D40" i="1"/>
  <c r="J40" i="1"/>
  <c r="H40" i="1"/>
  <c r="R23" i="1"/>
  <c r="Q18" i="1"/>
  <c r="G28" i="1"/>
  <c r="R36" i="1"/>
  <c r="E40" i="1"/>
  <c r="R40" i="1" s="1"/>
  <c r="N40" i="1"/>
  <c r="B40" i="1"/>
  <c r="Q38" i="1"/>
  <c r="Q39" i="1"/>
  <c r="R39" i="1"/>
  <c r="I40" i="1"/>
  <c r="L36" i="1"/>
  <c r="Q36" i="1" s="1"/>
  <c r="Q25" i="1"/>
  <c r="B31" i="1"/>
  <c r="Q31" i="1"/>
  <c r="R31" i="1"/>
  <c r="O23" i="1"/>
  <c r="L23" i="1" s="1"/>
  <c r="L40" i="1" s="1"/>
  <c r="G22" i="1"/>
  <c r="G23" i="1" s="1"/>
  <c r="B11" i="1"/>
  <c r="B15" i="1" s="1"/>
  <c r="Q15" i="1" s="1"/>
  <c r="E15" i="1"/>
  <c r="G40" i="1" l="1"/>
  <c r="Q28" i="1"/>
  <c r="Q40" i="1"/>
  <c r="B23" i="1"/>
  <c r="Q23" i="1" s="1"/>
  <c r="Q17" i="1"/>
  <c r="Q11" i="1"/>
  <c r="R15" i="1"/>
</calcChain>
</file>

<file path=xl/sharedStrings.xml><?xml version="1.0" encoding="utf-8"?>
<sst xmlns="http://schemas.openxmlformats.org/spreadsheetml/2006/main" count="220" uniqueCount="157">
  <si>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</si>
  <si>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</si>
  <si>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</si>
  <si>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</si>
  <si>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</si>
  <si>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</si>
  <si>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</si>
  <si>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</si>
  <si>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</si>
  <si>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</si>
  <si>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</si>
  <si>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</si>
  <si>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1. Цель: Формирование на территории городского округа - город Камышин благоприятнойсоциокультурной среды, условий для равного доступа граждан к культурным ценностям и информационным ресурсам, для развития и реализации их творческих способностей</t>
  </si>
  <si>
    <t>1.1.2. Обеспечение безопасности сохранности музейных предметов и музейных коллекций посредством охранных систем (сигнализации)</t>
  </si>
  <si>
    <t>1.1.3. Обеспечение комфортного пребывания посетителей в музее (коммунальные услуги)</t>
  </si>
  <si>
    <t>1.1.4.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</si>
  <si>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 xml:space="preserve"> Мероприятие</t>
  </si>
  <si>
    <t>ВСЕГО подпрограмма «Сохранение музейно-выставочных коллекций»</t>
  </si>
  <si>
    <t xml:space="preserve"> - поддержка творческой деятельности  муниципальных театров в населенных пунктах с численностью населения до 300 тысяч человек, в том числе:</t>
  </si>
  <si>
    <t>создание новых постановок и показ спектаклей на стационаре</t>
  </si>
  <si>
    <t xml:space="preserve">1.1.1. Обеспечение сохранения, учета, использования и популяризации музейных коллекций 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</si>
  <si>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</si>
  <si>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</si>
  <si>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</si>
  <si>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</si>
  <si>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</si>
  <si>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</si>
  <si>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</si>
  <si>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</si>
  <si>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</si>
  <si>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</si>
  <si>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(подпись)</t>
  </si>
  <si>
    <t>ФИО</t>
  </si>
  <si>
    <t>Главный бухгалтер</t>
  </si>
  <si>
    <t>Золотарева М.С.</t>
  </si>
  <si>
    <t xml:space="preserve">Обеспечение сохранения, учёта, использования и популяризации музейных коллекций
</t>
  </si>
  <si>
    <t>Обеспечение безопасности сохранности музейных предметов и музейных коллекций посредством охранных систем (сигнализация)</t>
  </si>
  <si>
    <t>Обеспечение комфортного пребывания посетителей в музее (коммунальные услуги)</t>
  </si>
  <si>
    <t>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</si>
  <si>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организация и проведение массовых мероприятий содержательного досуга детей и взрослого населения</t>
  </si>
  <si>
    <t>приобретение кинопродукции для коммерческого показа</t>
  </si>
  <si>
    <t>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интернетресурсов учреждения)</t>
  </si>
  <si>
    <t xml:space="preserve">Развитие культурно - 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
организация культурного досуга населения, подготовка, проведение культурно-массовых и зрелищных мероприятий
</t>
  </si>
  <si>
    <t>Организация городских социально-значимых мероприятий</t>
  </si>
  <si>
    <t>Создание условий для массового отдыха жителей городского округа - город Камышин и организация обустройства мест массового отдыха населения организация массового отдыха населения</t>
  </si>
  <si>
    <t>Подготовка и проведение зрелищных и культурно-массовых мероприятий, в том числе спектаклей театральными коллективами</t>
  </si>
  <si>
    <t>Обеспечение комфортного пребывания зрителей в театре (коммунальные услуги)</t>
  </si>
  <si>
    <t>Обеспечение безопасности деятельности театра посредством охранных систем (сигнализация); информационно-техническое обеспечение административной деятельности</t>
  </si>
  <si>
    <t>Библиотечное обслуживание населения</t>
  </si>
  <si>
    <t>Комплектование библиотечных фондов</t>
  </si>
  <si>
    <t xml:space="preserve">Обеспечение устойчивого функционирования и развития учр-ний культуры и Комитета в части финансово-экономической  деятельности, технического обеспечения:ведение бухгалтерского учета финансово-хозяйственной деятельности учреждений культуры, а так же предоставлении услуг по содержанию и обслуживанию зданий, используемых учреждениями культуры и Комитета по культуре
</t>
  </si>
  <si>
    <t>Ежегодный прирост экспонатов музейного фонда</t>
  </si>
  <si>
    <t>%</t>
  </si>
  <si>
    <t xml:space="preserve">Доля населения, посещающего музейные мероприятия на базе музейных экспозиций, выставок, в том числе экскурсий, музейных уроков, вернисажей и т.д. </t>
  </si>
  <si>
    <t>Количество музейных экспонатов, внесенных в электронный каталог музея (нарастающим итогом)</t>
  </si>
  <si>
    <t>ед.</t>
  </si>
  <si>
    <t>Доля сохраненных музейных предметов от общей численности музейного фонда</t>
  </si>
  <si>
    <t>Количество киносеансов для детской и юношеской аудитории</t>
  </si>
  <si>
    <t>Количество киносеансов для взрослой аудитории</t>
  </si>
  <si>
    <t>Количество граждан, посещающих кинофильмы на базе большого и малого кинозалов</t>
  </si>
  <si>
    <t>чел.</t>
  </si>
  <si>
    <t>Количество участников досуговых мероприятий (конкурсов, киноабонементов, выставок, фестивалей) МАУК ЦКД «Дружба»</t>
  </si>
  <si>
    <t>Количество культурно-досуговых мероприятий, организованных на территории Парка им. Комсомольцев-добровольцев</t>
  </si>
  <si>
    <t>Количество человек, посещающих аттракционы</t>
  </si>
  <si>
    <t>Количество спектаклей для взрослых и детей</t>
  </si>
  <si>
    <t>Количество зрителей, посещающих спектакли</t>
  </si>
  <si>
    <t>Организация и проведение культурно-массовых мероприятий</t>
  </si>
  <si>
    <t xml:space="preserve">Количество человек, посетивших культурно-массовые мероприятия </t>
  </si>
  <si>
    <t>Количество посещений библиотек</t>
  </si>
  <si>
    <t>Доля населения, получающего информационные библиотечные услуги через сайт МКУК «ЦГБС»</t>
  </si>
  <si>
    <t>Количество размещенных материалов МКУК «ЦГБС» (выставки, презентации) в социальных сетях</t>
  </si>
  <si>
    <t>Количество просроченной отчетной документации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</si>
  <si>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</si>
  <si>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</si>
  <si>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</si>
  <si>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 xml:space="preserve">укрепление материально-технической базы муниципальных театров, включая: 
-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
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 и обслуживание)
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</si>
  <si>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</si>
  <si>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</si>
  <si>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</si>
  <si>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</si>
  <si>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</si>
  <si>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1.5.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</si>
  <si>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 xml:space="preserve"> Задачи:      1.1. Сохранение и развитие инфраструктуры, обеспечивающей сохранность музейных ценностей и обеспечение к ним доступа граждан
</t>
  </si>
  <si>
    <t>1.2.1. Организация и проведение массовых мероприятий содержательного досуга детей и взрослого населения</t>
  </si>
  <si>
    <t>1.2.2. Приобретение кинопродукции для коммерческого показа</t>
  </si>
  <si>
    <t>1.2.3. Участие в региональных и российских кинофестивалях и расширение форм сотрудничества со зрительской аудиторией (организация обратной связи, использую возможности интернет ресурсов учреждений)</t>
  </si>
  <si>
    <t>1.2.4. Организация культурного досуга населения, подготовка, проведения культурно-массовых и зрелищных мероприятий</t>
  </si>
  <si>
    <t>1.2.5. Организация городских социально-значимых мероприятий</t>
  </si>
  <si>
    <t>1.2.6. Создание условий для массового отдыха жителей городского округа - город Камышин и организация обустройтсва мест массового отдыха населения</t>
  </si>
  <si>
    <t>1.3.1. Подготовка и проведение зрелищных и культурно-массовых мероприятий, в том числе спектаклей театральными коллективами</t>
  </si>
  <si>
    <t>1.3.2. Обеспечение комфортного пребывания зрителей в театре (коммунальные услуги)</t>
  </si>
  <si>
    <t>1.3.3. Обеспечение безопасности деятельности театра посредством охранных систем (сигнализации); информационно-техническое обеспечение административной деятельности</t>
  </si>
  <si>
    <t>1.4.1. Библиотечное обслуживание населения</t>
  </si>
  <si>
    <t>1.4.2. Комплектование библиотечных фондов</t>
  </si>
  <si>
    <t>1.4.3. Комплектование книжных фондов муниципальных общедоступных библиотек</t>
  </si>
  <si>
    <t>1.5.1. Ведение бухгалтерского учета финансово-хозяйственной деятельности учреждений культуры и Комитета по культуре, а также предоставление услуг по содержанию и обслуживанию зданий, используемых учреждениями культуры и Комитета по культуре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</si>
  <si>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</si>
  <si>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</si>
  <si>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 xml:space="preserve">  о ходе реализации муниципальной программы  «Сохранение и развитие культуры и искусства на территории городского округа - город Камышин»,  утвержденной постановлением Администрации городского округа - город Камышин  от «31» декабря 2013г.  № 3244-п (в ред. от 30.12.2019г. № 1648-п)</t>
  </si>
  <si>
    <t xml:space="preserve">  Кредиторская задолженность, сложившаяся на 01.01.2020г., по мероприятиям, реализуемым в рамках муниципальной программы «Сохранение и развитие культуры и искусства на территории городского округа - город Камышин»</t>
  </si>
  <si>
    <t>Сумма кредиторской задолженности, сложившейся на 01.01.2020, тыс.рублей</t>
  </si>
  <si>
    <t>Кассовые расходы по погашению кредиторской задолженности в 2020 году, тыс.рублей</t>
  </si>
  <si>
    <t>ИТОГО в т.ч.</t>
  </si>
  <si>
    <t xml:space="preserve"> план 2020 года</t>
  </si>
  <si>
    <t>Подпрограмма «Сохранение музейно-выставочных коллекций»</t>
  </si>
  <si>
    <t>1. Цель: Сохранение и развитие инфраструктуры, обеспечивающей сохранность музейных ценностей и обеспечение к ним доступа граждан</t>
  </si>
  <si>
    <t>Задачи: 1.1. Пополнение фондов музейными предметами и музейными коллекциями</t>
  </si>
  <si>
    <t xml:space="preserve">1.1.1. Обеспечение сохранения, учёта, использования и популяризации музейных коллекций
</t>
  </si>
  <si>
    <t>да</t>
  </si>
  <si>
    <t>1.2. Обеспечение доступа граждан к музейно-выставочным коллекциям (фондам)</t>
  </si>
  <si>
    <t>1.2.1. Обеспечение безопасности сохранности музейных предметов и музейных коллекций посредством охранных систем (сигнализация)
1.2.2. Обеспечение комфортного пребывания посетителей в музее (коммунальные услуги)</t>
  </si>
  <si>
    <t>1.3. Повышение качества учетно-хранительской деятельности музея, в том числе за счет использования новых информационных технологий</t>
  </si>
  <si>
    <t>1.3.1. Развитие музейной педагогики, методическая разработка инновационных форм просветительской деятельности музея: -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</si>
  <si>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Подпрограмма «Организация киновидеопоказа и культурно-досуговой и социально значимой деятельности»</t>
  </si>
  <si>
    <t>2. 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</si>
  <si>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Задачи: 2.1. Популяризация отечественного и лучших образцов зарубежного киноискусства, авторского, научно-популярного, детского, анимационного и документального кино</t>
  </si>
  <si>
    <t xml:space="preserve">2.1.1. Создание условий для повышения качества, доступности и эффективности организации досуга и массового отдыха населения города, в том числе: 
- приобретение кинопродукции для коммерческого показа 
- организация и проведение массовых мероприятий содержательного досуга детей и взрослого населения
</t>
  </si>
  <si>
    <t>2.2.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исполнительского искусства</t>
  </si>
  <si>
    <t>2.2.1. 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 ресурсов учреждения)</t>
  </si>
  <si>
    <t>2.3. Использование в деятельности культурно-досуговых учреждений просветительской, воспитательной и культурно-образовательных форм работы совместно с образовательными учреждениями города, негосударственными структурами и общественными организациями</t>
  </si>
  <si>
    <t>2.3.1.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                             - организация культурного досуга населения, подготовка, проведение культурно-массовых и зрелищных мероприятий</t>
  </si>
  <si>
    <t>Количество культурно-досуговых мероприятий, концертных программ организованных МБУ «ДК «Текстильщик»</t>
  </si>
  <si>
    <t>Доля населения, участвующего в культурно-досуговых мероприятиях МБУ «ДК «Текстильщик»</t>
  </si>
  <si>
    <t>2.4. Совершенствование и развитие форм массового отдыха камышан</t>
  </si>
  <si>
    <t>2.4.1. Создание условий для массового отдыха жителей городского округа - город Камышин и организация обустройства мест массового отдыха населения</t>
  </si>
  <si>
    <t>2.5. Расширение номенклатуры платных услуг населению и внедрение дополнительных услуг, ориентированных на конкретные целевые аудитории (семейные коллективы, люди с ограниченными возможностями движения, пожилые граждане)</t>
  </si>
  <si>
    <t>2.5.1. Организация городских социально значимых мероприятий</t>
  </si>
  <si>
    <t>Подпрограмма «Организация театральной деятельности»</t>
  </si>
  <si>
    <t xml:space="preserve">3.Цель: Удовлетворение и создание духовных потребностей зрителей в сценическом искусстве, а так же организация общегородских мероприятий </t>
  </si>
  <si>
    <t>Задачи: 3.1. Обеспечение доступа граждан к театральным постановкам</t>
  </si>
  <si>
    <t xml:space="preserve">3.1.1.    Обеспечение доступа граждан к театральным постановкам, создание условий для сохранения и развития профессиональной театральной деятельности, поддержка творческой деятельности, в том числе: 
- подготовка и проведение зрелищных и культурно-массовых мероприятий, в том числе спектаклей театральными коллективами
- обеспечение комфортного пребывания зрителей в театре (коммунальные услуги)
- обеспечение безопасности деятельности театра посредством охранных систем (сигнализация); 
информационно-техническое обеспечение административной деятельности
          </t>
  </si>
  <si>
    <t>3.2. Создание условий для сохранения и развития профессиональной театральной деятельности</t>
  </si>
  <si>
    <t xml:space="preserve">3.2.1. - поддержка творческой деятельности муниципальных театров в населенных пунктах с численностью населения до 300 тысяч человек, в том числе: 
- создание новых постановок и показ спектаклей на стационаре
- укрепление материально-технической базы муниципальных театров, включая: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 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
</t>
  </si>
  <si>
    <t>Подпрограмма «Организация информационно - библиотечного обслуживания населения»</t>
  </si>
  <si>
    <t>4. Цель: Обеспечение равного доступа к услугам, информации, культурным ценностям и развитие интеллектуального уровня населения</t>
  </si>
  <si>
    <t>Задачи: 4.1. Создание условий для развития библиотечного дела, внедрение современных информационных технологий</t>
  </si>
  <si>
    <t xml:space="preserve">4.1.1. Создание условий для развития библиотечного дела, внедрения современных информационных технологий в том числе: 
- библиотечное обслуживание населения
- комплектование библиотечных фондов
</t>
  </si>
  <si>
    <t>4.2. Формирование информационных ресурсов, комплектование библиотечных фондов в соответствии с современными требованиями и запросами населения</t>
  </si>
  <si>
    <t>4.2.1. Комплектование книжных фондов муниципальных общедоступных библиотек</t>
  </si>
  <si>
    <t>Подпрограмма «Обеспечение выполнения функций казенных учреждений, обслуживающих учреждения культуры»</t>
  </si>
  <si>
    <t>5. Цель: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</si>
  <si>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>Задачи: 5.1.  Организация и ведение бухгалтерского и налогового учета и отчетности учреждений культуры и Комитета в соответствии с требованиями законодательства</t>
  </si>
  <si>
    <t xml:space="preserve">5.1.1.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</si>
  <si>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5.2. Организация и осуществление обслуживания зданий и сооружений учреждений культуры и Комитета</t>
  </si>
  <si>
    <t xml:space="preserve">5.2.1.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</si>
  <si>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5.3. Осуществление иной деятельности, предусмотренной действующим законодательством РФ, регулирующим финансово-хозяйственную деятельность учреждений культуры и Комитета</t>
  </si>
  <si>
    <t xml:space="preserve">5.3.1.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</si>
  <si>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2019 год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</si>
  <si>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</si>
  <si>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</si>
  <si>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>исполнение показателя запланировано на 4 квартал</t>
  </si>
  <si>
    <t>Замаместитель председателя Комитета по культуре</t>
  </si>
  <si>
    <t>Шурыгина И.В.</t>
  </si>
  <si>
    <t>ежеквартальный (нарастающим итогом), за 3 квартал 2020 год</t>
  </si>
  <si>
    <t>факт 9 мес. 2020 год</t>
  </si>
  <si>
    <t xml:space="preserve">На основании Постановления Губернатора Волгоградской области от 15.03.2020 г. № 179 «О введении режима повышенной готовности функционирования органов управления, сил и средств территориальной подсистемы Волгоградской области единой государственной системы предупреждения и ликвидации чрезвычайных ситуаций» приостановлен допуск посетителей в музей с марта по август 2020 года  </t>
  </si>
  <si>
    <t>На основании Постановления Губернатора Волгоградской области от 15.03.2020 г. № 179 «О введении режима повышенной готовности функционирования органов управления, сил и средств территориальной подсистемы Волгоградской области единой государственной системы предупреждения и ликвидации чрезвычайных ситуаций» проведение досуговых, развлекательных, зрелещных, культурных и массовых мероприятий  были приостановлены с марта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</si>
</sst>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topLeftCell="A34" zoomScale="60" zoomScaleNormal="75" workbookViewId="0">
      <selection activeCell="A40" sqref="A40:XFD40"/>
    </sheetView>
  </sheetViews>
  <sheetFormatPr defaultRowHeight="15" x14ac:dyDescent="0.25"/>
  <cols>
    <col min="1" max="1" width="29.28515625" customWidth="1"/>
    <col min="2" max="2" width="14.7109375" customWidth="1"/>
    <col min="3" max="3" width="13.42578125" customWidth="1"/>
    <col min="4" max="4" width="14.42578125" customWidth="1"/>
    <col min="5" max="5" width="14.5703125" customWidth="1"/>
    <col min="6" max="6" width="11.85546875" customWidth="1"/>
    <col min="7" max="7" width="14.85546875" customWidth="1"/>
    <col min="8" max="8" width="14.140625" customWidth="1"/>
    <col min="9" max="9" width="10.7109375" customWidth="1"/>
    <col min="10" max="10" width="14.85546875" customWidth="1"/>
    <col min="11" max="12" width="12.28515625" customWidth="1"/>
    <col min="13" max="14" width="10.7109375" customWidth="1"/>
    <col min="15" max="15" width="12.28515625" customWidth="1"/>
    <col min="16" max="16" width="10.5703125" customWidth="1"/>
    <col min="17" max="17" width="12" customWidth="1"/>
    <col min="18" max="18" width="12.5703125" customWidth="1"/>
    <col min="19" max="19" width="0.140625" customWidth="1"/>
  </cols>
  <sheetData>
    <row r="1" spans="1:18" ht="16.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40.9" customHeight="1" x14ac:dyDescent="0.2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6.5" x14ac:dyDescent="0.25">
      <c r="A3" s="53" t="s">
        <v>153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6.5" x14ac:dyDescent="0.25">
      <c r="A4" s="2"/>
    </row>
    <row r="5" spans="1:18" ht="16.5" x14ac:dyDescent="0.25">
      <c r="A5" s="55" t="s">
        <v>1</v>
      </c>
      <c r="B5" s="56" t="s">
        <v>2</v>
      </c>
      <c r="C5" s="57"/>
      <c r="D5" s="57"/>
      <c r="E5" s="57"/>
      <c r="F5" s="58"/>
      <c r="G5" s="56" t="s">
        <v>3</v>
      </c>
      <c r="H5" s="57"/>
      <c r="I5" s="57"/>
      <c r="J5" s="57"/>
      <c r="K5" s="58"/>
      <c r="L5" s="56" t="s">
        <v>4</v>
      </c>
      <c r="M5" s="57"/>
      <c r="N5" s="57"/>
      <c r="O5" s="57"/>
      <c r="P5" s="58"/>
      <c r="Q5" s="59" t="s">
        <v>5</v>
      </c>
      <c r="R5" s="59" t="s">
        <v>6</v>
      </c>
    </row>
    <row r="6" spans="1:18" ht="191.25" customHeight="1" x14ac:dyDescent="0.25">
      <c r="A6" s="55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60"/>
      <c r="R6" s="60"/>
    </row>
    <row r="7" spans="1:18" ht="16.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38.450000000000003" customHeight="1" x14ac:dyDescent="0.25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 ht="25.5" customHeight="1" x14ac:dyDescent="0.25">
      <c r="A9" s="50" t="s">
        <v>82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16.5" x14ac:dyDescent="0.25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4"/>
      <c r="R10" s="4"/>
    </row>
    <row r="11" spans="1:18" ht="92.45" customHeight="1" x14ac:dyDescent="0.25">
      <c r="A11" s="8" t="s">
        <v>20</v>
      </c>
      <c r="B11" s="33">
        <f>E11+F11</f>
        <v>13007.400000000001</v>
      </c>
      <c r="C11" s="34">
        <v>0</v>
      </c>
      <c r="D11" s="34">
        <v>0</v>
      </c>
      <c r="E11" s="34">
        <f>10377.7</f>
        <v>10377.700000000001</v>
      </c>
      <c r="F11" s="34">
        <v>2629.7</v>
      </c>
      <c r="G11" s="33">
        <f>H11+I11+J11+K11</f>
        <v>6947.7</v>
      </c>
      <c r="H11" s="34">
        <v>0</v>
      </c>
      <c r="I11" s="34">
        <v>0</v>
      </c>
      <c r="J11" s="34">
        <v>6084.8</v>
      </c>
      <c r="K11" s="34">
        <v>862.9</v>
      </c>
      <c r="L11" s="33">
        <f>M11+N11+O11+P11</f>
        <v>7456.2000000000007</v>
      </c>
      <c r="M11" s="34">
        <v>0</v>
      </c>
      <c r="N11" s="34">
        <v>0</v>
      </c>
      <c r="O11" s="34">
        <v>5896.3</v>
      </c>
      <c r="P11" s="34">
        <v>1559.9</v>
      </c>
      <c r="Q11" s="33">
        <f>L11/B11*100</f>
        <v>57.322754739609763</v>
      </c>
      <c r="R11" s="33">
        <f>J11/E11*100</f>
        <v>58.633415882131878</v>
      </c>
    </row>
    <row r="12" spans="1:18" ht="125.45" customHeight="1" x14ac:dyDescent="0.25">
      <c r="A12" s="9" t="s">
        <v>13</v>
      </c>
      <c r="B12" s="33">
        <f>C12+D12+E12+F12</f>
        <v>246</v>
      </c>
      <c r="C12" s="34">
        <v>0</v>
      </c>
      <c r="D12" s="34">
        <v>0</v>
      </c>
      <c r="E12" s="34">
        <v>246</v>
      </c>
      <c r="F12" s="34">
        <v>0</v>
      </c>
      <c r="G12" s="33">
        <f>H12+I12+J12+K12</f>
        <v>93</v>
      </c>
      <c r="H12" s="34">
        <v>0</v>
      </c>
      <c r="I12" s="34">
        <v>0</v>
      </c>
      <c r="J12" s="34">
        <v>93</v>
      </c>
      <c r="K12" s="34"/>
      <c r="L12" s="33">
        <f>M12+N12+O12+P12</f>
        <v>120</v>
      </c>
      <c r="M12" s="34">
        <v>0</v>
      </c>
      <c r="N12" s="34">
        <v>0</v>
      </c>
      <c r="O12" s="34">
        <v>120</v>
      </c>
      <c r="P12" s="35">
        <v>0</v>
      </c>
      <c r="Q12" s="33">
        <f t="shared" ref="Q12:Q15" si="0">L12/B12*100</f>
        <v>48.780487804878049</v>
      </c>
      <c r="R12" s="33">
        <f>J12/E12*100</f>
        <v>37.804878048780488</v>
      </c>
    </row>
    <row r="13" spans="1:18" ht="107.45" customHeight="1" x14ac:dyDescent="0.25">
      <c r="A13" s="9" t="s">
        <v>14</v>
      </c>
      <c r="B13" s="33">
        <f>D13+E13+F13</f>
        <v>1427</v>
      </c>
      <c r="C13" s="34">
        <v>0</v>
      </c>
      <c r="D13" s="34">
        <v>0</v>
      </c>
      <c r="E13" s="34">
        <v>1427</v>
      </c>
      <c r="F13" s="34">
        <v>0</v>
      </c>
      <c r="G13" s="33">
        <f>H13+I13+J13+K13</f>
        <v>789.1</v>
      </c>
      <c r="H13" s="34">
        <v>0</v>
      </c>
      <c r="I13" s="34">
        <v>0</v>
      </c>
      <c r="J13" s="34">
        <v>789.1</v>
      </c>
      <c r="K13" s="34">
        <v>0</v>
      </c>
      <c r="L13" s="33">
        <f>M13+N13+O13+P13</f>
        <v>738</v>
      </c>
      <c r="M13" s="34">
        <v>0</v>
      </c>
      <c r="N13" s="34">
        <v>0</v>
      </c>
      <c r="O13" s="34">
        <v>738</v>
      </c>
      <c r="P13" s="35">
        <v>0</v>
      </c>
      <c r="Q13" s="33">
        <f t="shared" si="0"/>
        <v>51.716888577435185</v>
      </c>
      <c r="R13" s="33">
        <f t="shared" ref="R13:R15" si="1">J13/E13*100</f>
        <v>55.297827610371407</v>
      </c>
    </row>
    <row r="14" spans="1:18" ht="153" customHeight="1" x14ac:dyDescent="0.25">
      <c r="A14" s="9" t="s">
        <v>15</v>
      </c>
      <c r="B14" s="33">
        <f>E14+F14</f>
        <v>40.6</v>
      </c>
      <c r="C14" s="34">
        <v>0</v>
      </c>
      <c r="D14" s="34">
        <v>0</v>
      </c>
      <c r="E14" s="34">
        <v>22.6</v>
      </c>
      <c r="F14" s="34">
        <v>18</v>
      </c>
      <c r="G14" s="33">
        <f t="shared" ref="G14:G15" si="2">H14+I14+J14+K14</f>
        <v>1</v>
      </c>
      <c r="H14" s="34">
        <v>0</v>
      </c>
      <c r="I14" s="34">
        <v>0</v>
      </c>
      <c r="J14" s="34">
        <v>1</v>
      </c>
      <c r="K14" s="34">
        <v>0</v>
      </c>
      <c r="L14" s="33">
        <f>M14+N14+O14+P14</f>
        <v>1</v>
      </c>
      <c r="M14" s="34">
        <v>0</v>
      </c>
      <c r="N14" s="34">
        <v>0</v>
      </c>
      <c r="O14" s="34">
        <v>1</v>
      </c>
      <c r="P14" s="35">
        <v>0</v>
      </c>
      <c r="Q14" s="33">
        <f t="shared" si="0"/>
        <v>2.4630541871921179</v>
      </c>
      <c r="R14" s="33">
        <f t="shared" si="1"/>
        <v>4.4247787610619467</v>
      </c>
    </row>
    <row r="15" spans="1:18" ht="76.5" customHeight="1" x14ac:dyDescent="0.25">
      <c r="A15" s="10" t="s">
        <v>17</v>
      </c>
      <c r="B15" s="36">
        <f>SUM(B11:B14)</f>
        <v>14721.000000000002</v>
      </c>
      <c r="C15" s="36">
        <f>C11+C12+C13+C14</f>
        <v>0</v>
      </c>
      <c r="D15" s="36">
        <f>D11+D12+D13+D14</f>
        <v>0</v>
      </c>
      <c r="E15" s="36">
        <f>E11+E12+E13+E14</f>
        <v>12073.300000000001</v>
      </c>
      <c r="F15" s="36">
        <f>F11+F12+F13+F14</f>
        <v>2647.7</v>
      </c>
      <c r="G15" s="36">
        <f t="shared" si="2"/>
        <v>7830.8</v>
      </c>
      <c r="H15" s="36">
        <f>H11+H12+H13+H14</f>
        <v>0</v>
      </c>
      <c r="I15" s="36">
        <f>I11+I12+I13+I14</f>
        <v>0</v>
      </c>
      <c r="J15" s="36">
        <f>J11+J12+J13+J14</f>
        <v>6967.9000000000005</v>
      </c>
      <c r="K15" s="36">
        <f>K11+K12+K13+K14</f>
        <v>862.9</v>
      </c>
      <c r="L15" s="36">
        <f t="shared" ref="L15" si="3">M15+N15+O15+P15</f>
        <v>8315.2000000000007</v>
      </c>
      <c r="M15" s="37">
        <f>M11+M12+M13+M14</f>
        <v>0</v>
      </c>
      <c r="N15" s="37">
        <f>N11+N12+N13+N14</f>
        <v>0</v>
      </c>
      <c r="O15" s="37">
        <f>O11+O12+O13+O14</f>
        <v>6755.3</v>
      </c>
      <c r="P15" s="37">
        <f>P11+P12+P13+P14</f>
        <v>1559.9</v>
      </c>
      <c r="Q15" s="33">
        <f t="shared" si="0"/>
        <v>56.485293118673994</v>
      </c>
      <c r="R15" s="33">
        <f t="shared" si="1"/>
        <v>57.713301251521955</v>
      </c>
    </row>
    <row r="16" spans="1:18" ht="30" customHeight="1" x14ac:dyDescent="0.25">
      <c r="A16" s="44" t="s">
        <v>96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ht="108" customHeight="1" x14ac:dyDescent="0.25">
      <c r="A17" s="9" t="s">
        <v>83</v>
      </c>
      <c r="B17" s="36">
        <f>E17+F17+D17</f>
        <v>22814</v>
      </c>
      <c r="C17" s="34">
        <v>0</v>
      </c>
      <c r="D17" s="34">
        <v>750</v>
      </c>
      <c r="E17" s="34">
        <f>9769.6+1028.2</f>
        <v>10797.800000000001</v>
      </c>
      <c r="F17" s="34">
        <f>11266.2</f>
        <v>11266.2</v>
      </c>
      <c r="G17" s="33">
        <f>H17+I17+J17+K17</f>
        <v>9357.2999999999993</v>
      </c>
      <c r="H17" s="34">
        <v>0</v>
      </c>
      <c r="I17" s="34">
        <v>580</v>
      </c>
      <c r="J17" s="34">
        <f>6146.6-580</f>
        <v>5566.6</v>
      </c>
      <c r="K17" s="34">
        <v>3210.7</v>
      </c>
      <c r="L17" s="33">
        <f t="shared" ref="L17:L23" si="4">M17+N17+O17+P17</f>
        <v>9990.5</v>
      </c>
      <c r="M17" s="34">
        <v>0</v>
      </c>
      <c r="N17" s="34">
        <v>0</v>
      </c>
      <c r="O17" s="35">
        <v>6144.5</v>
      </c>
      <c r="P17" s="35">
        <v>3846</v>
      </c>
      <c r="Q17" s="33">
        <f t="shared" ref="Q17:Q23" si="5">L17/B17*100</f>
        <v>43.791093188393091</v>
      </c>
      <c r="R17" s="33">
        <f t="shared" ref="R17:R23" si="6">J17/E17*100</f>
        <v>51.553094148808086</v>
      </c>
    </row>
    <row r="18" spans="1:18" ht="63" customHeight="1" x14ac:dyDescent="0.25">
      <c r="A18" s="9" t="s">
        <v>84</v>
      </c>
      <c r="B18" s="36">
        <f>F18</f>
        <v>9300</v>
      </c>
      <c r="C18" s="34">
        <v>0</v>
      </c>
      <c r="D18" s="34">
        <v>0</v>
      </c>
      <c r="E18" s="34">
        <v>0</v>
      </c>
      <c r="F18" s="34">
        <f>9300</f>
        <v>9300</v>
      </c>
      <c r="G18" s="33">
        <f t="shared" ref="G18:G22" si="7">H18+I18+J18+K18</f>
        <v>3112.5</v>
      </c>
      <c r="H18" s="34">
        <v>0</v>
      </c>
      <c r="I18" s="34">
        <v>0</v>
      </c>
      <c r="J18" s="34"/>
      <c r="K18" s="34">
        <v>3112.5</v>
      </c>
      <c r="L18" s="33">
        <f t="shared" si="4"/>
        <v>2907.5</v>
      </c>
      <c r="M18" s="34">
        <v>0</v>
      </c>
      <c r="N18" s="34">
        <v>0</v>
      </c>
      <c r="O18" s="35">
        <v>0</v>
      </c>
      <c r="P18" s="35">
        <v>2907.5</v>
      </c>
      <c r="Q18" s="33">
        <f t="shared" si="5"/>
        <v>31.263440860215052</v>
      </c>
      <c r="R18" s="33"/>
    </row>
    <row r="19" spans="1:18" ht="191.25" customHeight="1" x14ac:dyDescent="0.25">
      <c r="A19" s="9" t="s">
        <v>85</v>
      </c>
      <c r="B19" s="36">
        <f>F19</f>
        <v>100</v>
      </c>
      <c r="C19" s="34">
        <v>0</v>
      </c>
      <c r="D19" s="34">
        <v>0</v>
      </c>
      <c r="E19" s="34">
        <v>0</v>
      </c>
      <c r="F19" s="34">
        <v>100</v>
      </c>
      <c r="G19" s="33">
        <f t="shared" si="7"/>
        <v>0</v>
      </c>
      <c r="H19" s="34">
        <v>0</v>
      </c>
      <c r="I19" s="34">
        <v>0</v>
      </c>
      <c r="J19" s="34"/>
      <c r="K19" s="34">
        <v>0</v>
      </c>
      <c r="L19" s="33">
        <f t="shared" si="4"/>
        <v>0</v>
      </c>
      <c r="M19" s="34">
        <v>0</v>
      </c>
      <c r="N19" s="34">
        <v>0</v>
      </c>
      <c r="O19" s="35">
        <v>0</v>
      </c>
      <c r="P19" s="35">
        <v>0</v>
      </c>
      <c r="Q19" s="33">
        <f t="shared" si="5"/>
        <v>0</v>
      </c>
      <c r="R19" s="33"/>
    </row>
    <row r="20" spans="1:18" ht="105.6" customHeight="1" x14ac:dyDescent="0.25">
      <c r="A20" s="9" t="s">
        <v>86</v>
      </c>
      <c r="B20" s="36">
        <f>D20+E20+F20</f>
        <v>26392.9</v>
      </c>
      <c r="C20" s="34">
        <v>0</v>
      </c>
      <c r="D20" s="34">
        <v>0</v>
      </c>
      <c r="E20" s="34">
        <v>14413.2</v>
      </c>
      <c r="F20" s="34">
        <f>7501.3+4478.4</f>
        <v>11979.7</v>
      </c>
      <c r="G20" s="33">
        <f t="shared" si="7"/>
        <v>14069.1</v>
      </c>
      <c r="H20" s="34">
        <v>0</v>
      </c>
      <c r="I20" s="34">
        <v>0</v>
      </c>
      <c r="J20" s="34">
        <v>10776.7</v>
      </c>
      <c r="K20" s="34">
        <v>3292.4</v>
      </c>
      <c r="L20" s="33">
        <f t="shared" si="4"/>
        <v>13670</v>
      </c>
      <c r="M20" s="34">
        <v>0</v>
      </c>
      <c r="N20" s="34">
        <v>0</v>
      </c>
      <c r="O20" s="35">
        <v>9900.7999999999993</v>
      </c>
      <c r="P20" s="35">
        <v>3769.2</v>
      </c>
      <c r="Q20" s="33">
        <f t="shared" si="5"/>
        <v>51.794232539811837</v>
      </c>
      <c r="R20" s="33">
        <f t="shared" si="6"/>
        <v>74.769655593483748</v>
      </c>
    </row>
    <row r="21" spans="1:18" ht="63.75" customHeight="1" x14ac:dyDescent="0.25">
      <c r="A21" s="9" t="s">
        <v>87</v>
      </c>
      <c r="B21" s="36">
        <f>E21</f>
        <v>1055.5</v>
      </c>
      <c r="C21" s="34">
        <v>0</v>
      </c>
      <c r="D21" s="34">
        <v>0</v>
      </c>
      <c r="E21" s="34">
        <v>1055.5</v>
      </c>
      <c r="F21" s="34">
        <v>0</v>
      </c>
      <c r="G21" s="33">
        <f t="shared" si="7"/>
        <v>724.3</v>
      </c>
      <c r="H21" s="34">
        <v>0</v>
      </c>
      <c r="I21" s="34">
        <v>0</v>
      </c>
      <c r="J21" s="34">
        <v>724.3</v>
      </c>
      <c r="K21" s="34"/>
      <c r="L21" s="33">
        <f t="shared" si="4"/>
        <v>720.5</v>
      </c>
      <c r="M21" s="34">
        <v>0</v>
      </c>
      <c r="N21" s="34">
        <v>0</v>
      </c>
      <c r="O21" s="35">
        <v>720.5</v>
      </c>
      <c r="P21" s="35"/>
      <c r="Q21" s="33">
        <f t="shared" si="5"/>
        <v>68.261487446707719</v>
      </c>
      <c r="R21" s="33">
        <f t="shared" si="6"/>
        <v>68.621506395073411</v>
      </c>
    </row>
    <row r="22" spans="1:18" ht="144.75" customHeight="1" x14ac:dyDescent="0.25">
      <c r="A22" s="9" t="s">
        <v>88</v>
      </c>
      <c r="B22" s="36">
        <f>D22+E22+F22</f>
        <v>21130.799999999999</v>
      </c>
      <c r="C22" s="34">
        <v>0</v>
      </c>
      <c r="D22" s="34">
        <v>750</v>
      </c>
      <c r="E22" s="34">
        <f>9111.3-750+3017.1</f>
        <v>11378.4</v>
      </c>
      <c r="F22" s="34">
        <v>9002.4</v>
      </c>
      <c r="G22" s="33">
        <f t="shared" si="7"/>
        <v>10082.200000000001</v>
      </c>
      <c r="H22" s="34">
        <v>0</v>
      </c>
      <c r="I22" s="34">
        <v>707.1</v>
      </c>
      <c r="J22" s="34">
        <f>8206.1-707.1</f>
        <v>7499</v>
      </c>
      <c r="K22" s="34">
        <v>1876.1</v>
      </c>
      <c r="L22" s="33">
        <f t="shared" si="4"/>
        <v>10106.299999999999</v>
      </c>
      <c r="M22" s="34">
        <v>0</v>
      </c>
      <c r="N22" s="34">
        <v>707.1</v>
      </c>
      <c r="O22" s="35">
        <f>6759-707.1</f>
        <v>6051.9</v>
      </c>
      <c r="P22" s="35">
        <v>3347.3</v>
      </c>
      <c r="Q22" s="33">
        <f t="shared" si="5"/>
        <v>47.827342078861186</v>
      </c>
      <c r="R22" s="33">
        <f t="shared" si="6"/>
        <v>65.905575476341141</v>
      </c>
    </row>
    <row r="23" spans="1:18" ht="124.9" customHeight="1" x14ac:dyDescent="0.25">
      <c r="A23" s="11" t="s">
        <v>74</v>
      </c>
      <c r="B23" s="36">
        <f>SUM(B17:B22)</f>
        <v>80793.2</v>
      </c>
      <c r="C23" s="33">
        <f t="shared" ref="C23:K23" si="8">C17+C18+C19+C20+C21+C22</f>
        <v>0</v>
      </c>
      <c r="D23" s="33">
        <f>D17+D18+D19+D20+D21+D22</f>
        <v>1500</v>
      </c>
      <c r="E23" s="33">
        <f>E17+E18+E19+E20+E21+E22</f>
        <v>37644.9</v>
      </c>
      <c r="F23" s="33">
        <f>F17+F18+F19+F20+F21+F22</f>
        <v>41648.300000000003</v>
      </c>
      <c r="G23" s="33">
        <f t="shared" si="8"/>
        <v>37345.4</v>
      </c>
      <c r="H23" s="33">
        <f t="shared" si="8"/>
        <v>0</v>
      </c>
      <c r="I23" s="33">
        <f t="shared" si="8"/>
        <v>1287.0999999999999</v>
      </c>
      <c r="J23" s="33">
        <f>J17+J18+J19+J20+J21+J22</f>
        <v>24566.600000000002</v>
      </c>
      <c r="K23" s="33">
        <f t="shared" si="8"/>
        <v>11491.7</v>
      </c>
      <c r="L23" s="33">
        <f t="shared" si="4"/>
        <v>37394.799999999996</v>
      </c>
      <c r="M23" s="33">
        <f>M17+M18+M19+M20+M21+M22</f>
        <v>0</v>
      </c>
      <c r="N23" s="33">
        <f>N17+N18+N19+N20+N21+N22</f>
        <v>707.1</v>
      </c>
      <c r="O23" s="33">
        <f>O17+O18+O19+O20+O21+O22</f>
        <v>22817.699999999997</v>
      </c>
      <c r="P23" s="33">
        <f>P17+P18+P19+P20+P21+P22</f>
        <v>13870</v>
      </c>
      <c r="Q23" s="33">
        <f t="shared" si="5"/>
        <v>46.284588306936719</v>
      </c>
      <c r="R23" s="33">
        <f t="shared" si="6"/>
        <v>65.258773432789042</v>
      </c>
    </row>
    <row r="24" spans="1:18" ht="45" customHeight="1" x14ac:dyDescent="0.25">
      <c r="A24" s="47" t="s">
        <v>97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ht="108.75" customHeight="1" x14ac:dyDescent="0.25">
      <c r="A25" s="9" t="s">
        <v>89</v>
      </c>
      <c r="B25" s="36">
        <f>E25+F25</f>
        <v>25024.800000000003</v>
      </c>
      <c r="C25" s="34">
        <v>0</v>
      </c>
      <c r="D25" s="34">
        <v>0</v>
      </c>
      <c r="E25" s="34">
        <v>19010.400000000001</v>
      </c>
      <c r="F25" s="34">
        <f>6014.4</f>
        <v>6014.4</v>
      </c>
      <c r="G25" s="33">
        <f t="shared" ref="G25:G31" si="9">H25+I25+J25+K25</f>
        <v>13784.1</v>
      </c>
      <c r="H25" s="34">
        <v>0</v>
      </c>
      <c r="I25" s="34">
        <v>0</v>
      </c>
      <c r="J25" s="34">
        <v>11455.7</v>
      </c>
      <c r="K25" s="34">
        <v>2328.4</v>
      </c>
      <c r="L25" s="33">
        <f t="shared" ref="L25:L31" si="10">M25+N25+O25+P25</f>
        <v>13746.2</v>
      </c>
      <c r="M25" s="34">
        <v>0</v>
      </c>
      <c r="N25" s="34">
        <v>0</v>
      </c>
      <c r="O25" s="35">
        <v>10731.1</v>
      </c>
      <c r="P25" s="35">
        <v>3015.1</v>
      </c>
      <c r="Q25" s="33">
        <f t="shared" ref="Q25:Q31" si="11">L25/B25*100</f>
        <v>54.930309133339726</v>
      </c>
      <c r="R25" s="33">
        <f t="shared" ref="R25:R31" si="12">J25/E25*100</f>
        <v>60.260173378782142</v>
      </c>
    </row>
    <row r="26" spans="1:18" ht="74.25" customHeight="1" x14ac:dyDescent="0.25">
      <c r="A26" s="9" t="s">
        <v>90</v>
      </c>
      <c r="B26" s="36">
        <f>E26+F26</f>
        <v>1396.4</v>
      </c>
      <c r="C26" s="34">
        <v>0</v>
      </c>
      <c r="D26" s="34">
        <v>0</v>
      </c>
      <c r="E26" s="34">
        <v>993.4</v>
      </c>
      <c r="F26" s="34">
        <v>403</v>
      </c>
      <c r="G26" s="33">
        <f t="shared" si="9"/>
        <v>964.4</v>
      </c>
      <c r="H26" s="34">
        <v>0</v>
      </c>
      <c r="I26" s="34">
        <v>0</v>
      </c>
      <c r="J26" s="34">
        <v>785.8</v>
      </c>
      <c r="K26" s="34">
        <v>178.6</v>
      </c>
      <c r="L26" s="33">
        <f t="shared" si="10"/>
        <v>736.2</v>
      </c>
      <c r="M26" s="34">
        <v>0</v>
      </c>
      <c r="N26" s="34">
        <v>0</v>
      </c>
      <c r="O26" s="35">
        <v>556.5</v>
      </c>
      <c r="P26" s="35">
        <v>179.7</v>
      </c>
      <c r="Q26" s="33">
        <f t="shared" si="11"/>
        <v>52.72128329991407</v>
      </c>
      <c r="R26" s="33">
        <f t="shared" si="12"/>
        <v>79.102073686329774</v>
      </c>
    </row>
    <row r="27" spans="1:18" ht="163.5" customHeight="1" x14ac:dyDescent="0.25">
      <c r="A27" s="9" t="s">
        <v>91</v>
      </c>
      <c r="B27" s="36">
        <f>E27+F27</f>
        <v>234.4</v>
      </c>
      <c r="C27" s="34">
        <v>0</v>
      </c>
      <c r="D27" s="34">
        <v>0</v>
      </c>
      <c r="E27" s="34">
        <v>90</v>
      </c>
      <c r="F27" s="34">
        <v>144.4</v>
      </c>
      <c r="G27" s="33">
        <f t="shared" si="9"/>
        <v>202.9</v>
      </c>
      <c r="H27" s="34">
        <v>0</v>
      </c>
      <c r="I27" s="34">
        <v>0</v>
      </c>
      <c r="J27" s="34">
        <v>46.4</v>
      </c>
      <c r="K27" s="34">
        <v>156.5</v>
      </c>
      <c r="L27" s="33">
        <f t="shared" si="10"/>
        <v>231.89999999999998</v>
      </c>
      <c r="M27" s="34">
        <v>0</v>
      </c>
      <c r="N27" s="34">
        <v>0</v>
      </c>
      <c r="O27" s="35">
        <v>55.2</v>
      </c>
      <c r="P27" s="35">
        <v>176.7</v>
      </c>
      <c r="Q27" s="33">
        <f t="shared" si="11"/>
        <v>98.933447098976103</v>
      </c>
      <c r="R27" s="33">
        <f t="shared" si="12"/>
        <v>51.555555555555557</v>
      </c>
    </row>
    <row r="28" spans="1:18" ht="129.75" customHeight="1" x14ac:dyDescent="0.25">
      <c r="A28" s="9" t="s">
        <v>18</v>
      </c>
      <c r="B28" s="36">
        <f>C28+D28+E28+F28</f>
        <v>10460.300000000001</v>
      </c>
      <c r="C28" s="34">
        <f>C29+C30</f>
        <v>8573</v>
      </c>
      <c r="D28" s="34">
        <f>D29+D30</f>
        <v>1395.6</v>
      </c>
      <c r="E28" s="34">
        <f>E29+E30</f>
        <v>491.7</v>
      </c>
      <c r="F28" s="34">
        <v>0</v>
      </c>
      <c r="G28" s="33">
        <f t="shared" si="9"/>
        <v>10460.300000000001</v>
      </c>
      <c r="H28" s="34">
        <f>H29+H30</f>
        <v>8573</v>
      </c>
      <c r="I28" s="34">
        <f>I29+I30</f>
        <v>1395.7</v>
      </c>
      <c r="J28" s="34">
        <f>J29+J30</f>
        <v>491.6</v>
      </c>
      <c r="K28" s="34">
        <f>K29+K30</f>
        <v>0</v>
      </c>
      <c r="L28" s="33">
        <f t="shared" si="10"/>
        <v>10460.200000000001</v>
      </c>
      <c r="M28" s="35">
        <f>M29+M30</f>
        <v>8573</v>
      </c>
      <c r="N28" s="35">
        <f>N29+N30</f>
        <v>1395.6</v>
      </c>
      <c r="O28" s="35">
        <f>O29+O30</f>
        <v>491.6</v>
      </c>
      <c r="P28" s="35">
        <f>P29+P30</f>
        <v>0</v>
      </c>
      <c r="Q28" s="33">
        <f t="shared" si="11"/>
        <v>99.999044004474058</v>
      </c>
      <c r="R28" s="33">
        <f t="shared" si="12"/>
        <v>99.979662395769793</v>
      </c>
    </row>
    <row r="29" spans="1:18" ht="55.5" customHeight="1" x14ac:dyDescent="0.25">
      <c r="A29" s="9" t="s">
        <v>19</v>
      </c>
      <c r="B29" s="36">
        <f>C29+D29+E29</f>
        <v>4426.3</v>
      </c>
      <c r="C29" s="34">
        <v>3627.7</v>
      </c>
      <c r="D29" s="34">
        <v>590.6</v>
      </c>
      <c r="E29" s="34">
        <v>208</v>
      </c>
      <c r="F29" s="34">
        <v>0</v>
      </c>
      <c r="G29" s="33">
        <f t="shared" si="9"/>
        <v>4426.3</v>
      </c>
      <c r="H29" s="34">
        <v>3627.7</v>
      </c>
      <c r="I29" s="34">
        <v>590.6</v>
      </c>
      <c r="J29" s="34">
        <v>208</v>
      </c>
      <c r="K29" s="34">
        <v>0</v>
      </c>
      <c r="L29" s="33">
        <f t="shared" si="10"/>
        <v>4426.3</v>
      </c>
      <c r="M29" s="35">
        <v>3627.7</v>
      </c>
      <c r="N29" s="35">
        <v>590.6</v>
      </c>
      <c r="O29" s="35">
        <v>208</v>
      </c>
      <c r="P29" s="35">
        <v>0</v>
      </c>
      <c r="Q29" s="33">
        <f t="shared" si="11"/>
        <v>100</v>
      </c>
      <c r="R29" s="33">
        <f t="shared" si="12"/>
        <v>100</v>
      </c>
    </row>
    <row r="30" spans="1:18" ht="409.5" customHeight="1" x14ac:dyDescent="0.25">
      <c r="A30" s="12" t="s">
        <v>75</v>
      </c>
      <c r="B30" s="36">
        <f>C30+D30+E30</f>
        <v>6034</v>
      </c>
      <c r="C30" s="34">
        <v>4945.3</v>
      </c>
      <c r="D30" s="34">
        <v>805</v>
      </c>
      <c r="E30" s="34">
        <v>283.7</v>
      </c>
      <c r="F30" s="34">
        <v>0</v>
      </c>
      <c r="G30" s="33">
        <f t="shared" si="9"/>
        <v>6034.0000000000009</v>
      </c>
      <c r="H30" s="34">
        <v>4945.3</v>
      </c>
      <c r="I30" s="34">
        <v>805.1</v>
      </c>
      <c r="J30" s="34">
        <v>283.60000000000002</v>
      </c>
      <c r="K30" s="34">
        <v>0</v>
      </c>
      <c r="L30" s="33">
        <f t="shared" si="10"/>
        <v>6033.9000000000005</v>
      </c>
      <c r="M30" s="35">
        <v>4945.3</v>
      </c>
      <c r="N30" s="35">
        <v>805</v>
      </c>
      <c r="O30" s="35">
        <v>283.60000000000002</v>
      </c>
      <c r="P30" s="35">
        <v>0</v>
      </c>
      <c r="Q30" s="33">
        <f t="shared" si="11"/>
        <v>99.998342724560828</v>
      </c>
      <c r="R30" s="33">
        <f t="shared" si="12"/>
        <v>99.964751498061347</v>
      </c>
    </row>
    <row r="31" spans="1:18" ht="80.25" customHeight="1" x14ac:dyDescent="0.25">
      <c r="A31" s="11" t="s">
        <v>76</v>
      </c>
      <c r="B31" s="36">
        <f>C31+D31+E31+F31</f>
        <v>37115.900000000009</v>
      </c>
      <c r="C31" s="33">
        <f>C25+C26+C27+C28</f>
        <v>8573</v>
      </c>
      <c r="D31" s="33">
        <f>D25+D26+D27+D28</f>
        <v>1395.6</v>
      </c>
      <c r="E31" s="33">
        <f>E25+E26+E27+E28</f>
        <v>20585.500000000004</v>
      </c>
      <c r="F31" s="33">
        <f>F25+F26+F27+F28+F29+F30</f>
        <v>6561.7999999999993</v>
      </c>
      <c r="G31" s="33">
        <f t="shared" si="9"/>
        <v>25411.7</v>
      </c>
      <c r="H31" s="33">
        <f>H25+H26+H27+H29+H30</f>
        <v>8573</v>
      </c>
      <c r="I31" s="33">
        <f>I25+I26+I27+I29+I30</f>
        <v>1395.7</v>
      </c>
      <c r="J31" s="33">
        <f>J25+J26+J27+J29+J30</f>
        <v>12779.5</v>
      </c>
      <c r="K31" s="33">
        <f>K25+K26+K27+K28+K29+K30</f>
        <v>2663.5</v>
      </c>
      <c r="L31" s="33">
        <f t="shared" si="10"/>
        <v>25174.5</v>
      </c>
      <c r="M31" s="33">
        <f>M25+M26+M27+M29+M30</f>
        <v>8573</v>
      </c>
      <c r="N31" s="33">
        <f>N25+N26+N27+N29+N30</f>
        <v>1395.6</v>
      </c>
      <c r="O31" s="33">
        <f>O25+O26+O27+O29+O30</f>
        <v>11834.400000000001</v>
      </c>
      <c r="P31" s="33">
        <f>P25+P26+P27+P29+P30</f>
        <v>3371.4999999999995</v>
      </c>
      <c r="Q31" s="33">
        <f t="shared" si="11"/>
        <v>67.826726551154621</v>
      </c>
      <c r="R31" s="33">
        <f t="shared" si="12"/>
        <v>62.080104928226163</v>
      </c>
    </row>
    <row r="32" spans="1:18" ht="30.75" customHeight="1" x14ac:dyDescent="0.25">
      <c r="A32" s="47" t="s">
        <v>80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</row>
    <row r="33" spans="1:19" ht="56.25" customHeight="1" x14ac:dyDescent="0.25">
      <c r="A33" s="9" t="s">
        <v>92</v>
      </c>
      <c r="B33" s="36">
        <f>C33+D33+E33+F33</f>
        <v>17814.2</v>
      </c>
      <c r="C33" s="34">
        <v>0</v>
      </c>
      <c r="D33" s="34">
        <v>0</v>
      </c>
      <c r="E33" s="34">
        <v>17814.2</v>
      </c>
      <c r="F33" s="34">
        <v>0</v>
      </c>
      <c r="G33" s="33">
        <f t="shared" ref="G33:G35" si="13">H33+I33+J33+K33</f>
        <v>11178.7</v>
      </c>
      <c r="H33" s="34">
        <v>0</v>
      </c>
      <c r="I33" s="34">
        <v>0</v>
      </c>
      <c r="J33" s="34">
        <v>11178.7</v>
      </c>
      <c r="K33" s="34"/>
      <c r="L33" s="33">
        <f t="shared" ref="L33:L35" si="14">M33+N33+O33+P33</f>
        <v>11664.1</v>
      </c>
      <c r="M33" s="34">
        <v>0</v>
      </c>
      <c r="N33" s="34">
        <v>0</v>
      </c>
      <c r="O33" s="35">
        <v>11664.1</v>
      </c>
      <c r="P33" s="35">
        <v>0</v>
      </c>
      <c r="Q33" s="33">
        <f t="shared" ref="Q33:Q36" si="15">L33/B33*100</f>
        <v>65.476417689259122</v>
      </c>
      <c r="R33" s="33">
        <f t="shared" ref="R33:R36" si="16">J33/E33*100</f>
        <v>62.751625108059862</v>
      </c>
    </row>
    <row r="34" spans="1:19" ht="33" x14ac:dyDescent="0.25">
      <c r="A34" s="9" t="s">
        <v>93</v>
      </c>
      <c r="B34" s="36">
        <f>E34</f>
        <v>300</v>
      </c>
      <c r="C34" s="34">
        <v>0</v>
      </c>
      <c r="D34" s="34">
        <v>0</v>
      </c>
      <c r="E34" s="34">
        <v>300</v>
      </c>
      <c r="F34" s="34">
        <v>0</v>
      </c>
      <c r="G34" s="33">
        <f>H34+I34+J34+K34</f>
        <v>203.8</v>
      </c>
      <c r="H34" s="34">
        <v>0</v>
      </c>
      <c r="I34" s="34">
        <v>0</v>
      </c>
      <c r="J34" s="34">
        <v>203.8</v>
      </c>
      <c r="K34" s="34"/>
      <c r="L34" s="33">
        <f t="shared" si="14"/>
        <v>203.8</v>
      </c>
      <c r="M34" s="34">
        <v>0</v>
      </c>
      <c r="N34" s="34">
        <v>0</v>
      </c>
      <c r="O34" s="35">
        <v>203.8</v>
      </c>
      <c r="P34" s="35">
        <v>0</v>
      </c>
      <c r="Q34" s="33">
        <f t="shared" si="15"/>
        <v>67.933333333333337</v>
      </c>
      <c r="R34" s="33">
        <f t="shared" si="16"/>
        <v>67.933333333333337</v>
      </c>
    </row>
    <row r="35" spans="1:19" ht="84" customHeight="1" x14ac:dyDescent="0.25">
      <c r="A35" s="9" t="s">
        <v>94</v>
      </c>
      <c r="B35" s="36">
        <f>C35+D35+E35</f>
        <v>0</v>
      </c>
      <c r="C35" s="34">
        <v>0</v>
      </c>
      <c r="D35" s="34">
        <v>0</v>
      </c>
      <c r="E35" s="34"/>
      <c r="F35" s="34"/>
      <c r="G35" s="33">
        <f t="shared" si="13"/>
        <v>0</v>
      </c>
      <c r="H35" s="34">
        <v>0</v>
      </c>
      <c r="I35" s="34">
        <v>0</v>
      </c>
      <c r="J35" s="34">
        <v>0</v>
      </c>
      <c r="K35" s="34"/>
      <c r="L35" s="33">
        <f t="shared" si="14"/>
        <v>0</v>
      </c>
      <c r="M35" s="34">
        <v>0</v>
      </c>
      <c r="N35" s="34">
        <v>0</v>
      </c>
      <c r="O35" s="35">
        <v>0</v>
      </c>
      <c r="P35" s="35">
        <v>0</v>
      </c>
      <c r="Q35" s="33" t="e">
        <f t="shared" si="15"/>
        <v>#DIV/0!</v>
      </c>
      <c r="R35" s="33" t="e">
        <f t="shared" si="16"/>
        <v>#DIV/0!</v>
      </c>
    </row>
    <row r="36" spans="1:19" ht="110.25" customHeight="1" x14ac:dyDescent="0.25">
      <c r="A36" s="11" t="s">
        <v>77</v>
      </c>
      <c r="B36" s="36">
        <f>SUM(B33:B35)</f>
        <v>18114.2</v>
      </c>
      <c r="C36" s="33">
        <f t="shared" ref="C36:P36" si="17">C33+C34+C35</f>
        <v>0</v>
      </c>
      <c r="D36" s="33">
        <f>D33+D34+D35</f>
        <v>0</v>
      </c>
      <c r="E36" s="33">
        <f t="shared" si="17"/>
        <v>18114.2</v>
      </c>
      <c r="F36" s="33">
        <f t="shared" si="17"/>
        <v>0</v>
      </c>
      <c r="G36" s="33">
        <f t="shared" si="17"/>
        <v>11382.5</v>
      </c>
      <c r="H36" s="33">
        <f t="shared" si="17"/>
        <v>0</v>
      </c>
      <c r="I36" s="33">
        <f t="shared" si="17"/>
        <v>0</v>
      </c>
      <c r="J36" s="33">
        <f t="shared" si="17"/>
        <v>11382.5</v>
      </c>
      <c r="K36" s="33">
        <f t="shared" si="17"/>
        <v>0</v>
      </c>
      <c r="L36" s="33">
        <f t="shared" si="17"/>
        <v>11867.9</v>
      </c>
      <c r="M36" s="33">
        <f t="shared" si="17"/>
        <v>0</v>
      </c>
      <c r="N36" s="33">
        <f t="shared" si="17"/>
        <v>0</v>
      </c>
      <c r="O36" s="33">
        <f t="shared" si="17"/>
        <v>11867.9</v>
      </c>
      <c r="P36" s="33">
        <f t="shared" si="17"/>
        <v>0</v>
      </c>
      <c r="Q36" s="33">
        <f t="shared" si="15"/>
        <v>65.517108125117304</v>
      </c>
      <c r="R36" s="33">
        <f t="shared" si="16"/>
        <v>62.837442448465843</v>
      </c>
    </row>
    <row r="37" spans="1:19" ht="22.5" customHeight="1" x14ac:dyDescent="0.25">
      <c r="A37" s="47" t="s">
        <v>81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9" ht="216" customHeight="1" x14ac:dyDescent="0.25">
      <c r="A38" s="9" t="s">
        <v>95</v>
      </c>
      <c r="B38" s="36">
        <f>D38+E38</f>
        <v>29225.8</v>
      </c>
      <c r="C38" s="34">
        <v>0</v>
      </c>
      <c r="D38" s="34">
        <v>0</v>
      </c>
      <c r="E38" s="34">
        <v>29225.8</v>
      </c>
      <c r="F38" s="34">
        <v>0</v>
      </c>
      <c r="G38" s="33">
        <f>H38+I38+J38+K38</f>
        <v>19044.3</v>
      </c>
      <c r="H38" s="34">
        <v>0</v>
      </c>
      <c r="I38" s="34">
        <v>0</v>
      </c>
      <c r="J38" s="34">
        <v>19044.3</v>
      </c>
      <c r="K38" s="34"/>
      <c r="L38" s="33">
        <f>M38+N38+O38+P38</f>
        <v>20045.400000000001</v>
      </c>
      <c r="M38" s="34">
        <v>0</v>
      </c>
      <c r="N38" s="34">
        <v>0</v>
      </c>
      <c r="O38" s="35">
        <v>20045.400000000001</v>
      </c>
      <c r="P38" s="35">
        <v>0</v>
      </c>
      <c r="Q38" s="33">
        <f t="shared" ref="Q38:Q40" si="18">L38/B38*100</f>
        <v>68.588028385878246</v>
      </c>
      <c r="R38" s="33">
        <f t="shared" ref="R38:R40" si="19">J38/E38*100</f>
        <v>65.162630278726326</v>
      </c>
    </row>
    <row r="39" spans="1:19" ht="109.5" customHeight="1" x14ac:dyDescent="0.25">
      <c r="A39" s="11" t="s">
        <v>78</v>
      </c>
      <c r="B39" s="36">
        <f>SUM(B38)</f>
        <v>29225.8</v>
      </c>
      <c r="C39" s="33">
        <f>C38</f>
        <v>0</v>
      </c>
      <c r="D39" s="33">
        <f>D38</f>
        <v>0</v>
      </c>
      <c r="E39" s="33">
        <f>E38</f>
        <v>29225.8</v>
      </c>
      <c r="F39" s="33">
        <f>F38</f>
        <v>0</v>
      </c>
      <c r="G39" s="33">
        <f>H39+I39+J39+K39</f>
        <v>19044.3</v>
      </c>
      <c r="H39" s="34">
        <v>0</v>
      </c>
      <c r="I39" s="33">
        <f>I38</f>
        <v>0</v>
      </c>
      <c r="J39" s="33">
        <f>J38</f>
        <v>19044.3</v>
      </c>
      <c r="K39" s="33"/>
      <c r="L39" s="33">
        <f>M39+N39+O39+P39</f>
        <v>20045.400000000001</v>
      </c>
      <c r="M39" s="34">
        <v>0</v>
      </c>
      <c r="N39" s="33">
        <f>N38</f>
        <v>0</v>
      </c>
      <c r="O39" s="33">
        <f>O38</f>
        <v>20045.400000000001</v>
      </c>
      <c r="P39" s="33">
        <v>0</v>
      </c>
      <c r="Q39" s="33">
        <f t="shared" si="18"/>
        <v>68.588028385878246</v>
      </c>
      <c r="R39" s="33">
        <f t="shared" si="19"/>
        <v>65.162630278726326</v>
      </c>
    </row>
    <row r="40" spans="1:19" ht="108.75" customHeight="1" x14ac:dyDescent="0.25">
      <c r="A40" s="11" t="s">
        <v>79</v>
      </c>
      <c r="B40" s="33">
        <f>C40+D40+E40+F40</f>
        <v>179970.10000000003</v>
      </c>
      <c r="C40" s="33">
        <f>C15+C23+C36+C39+C31</f>
        <v>8573</v>
      </c>
      <c r="D40" s="33">
        <f>D15+D23+D36+D39+D31</f>
        <v>2895.6</v>
      </c>
      <c r="E40" s="33">
        <f>E15+E23+E36+E39+E31</f>
        <v>117643.70000000001</v>
      </c>
      <c r="F40" s="33">
        <f t="shared" ref="F40:P40" si="20">F15+F23+F36+F39+F31</f>
        <v>50857.8</v>
      </c>
      <c r="G40" s="33">
        <f t="shared" si="20"/>
        <v>101014.7</v>
      </c>
      <c r="H40" s="33">
        <f t="shared" si="20"/>
        <v>8573</v>
      </c>
      <c r="I40" s="33">
        <f t="shared" si="20"/>
        <v>2682.8</v>
      </c>
      <c r="J40" s="33">
        <f t="shared" si="20"/>
        <v>74740.800000000003</v>
      </c>
      <c r="K40" s="33">
        <f t="shared" si="20"/>
        <v>15018.1</v>
      </c>
      <c r="L40" s="33">
        <f t="shared" si="20"/>
        <v>102797.8</v>
      </c>
      <c r="M40" s="33">
        <f t="shared" si="20"/>
        <v>8573</v>
      </c>
      <c r="N40" s="33">
        <f t="shared" si="20"/>
        <v>2102.6999999999998</v>
      </c>
      <c r="O40" s="33">
        <f>O15+O23+O36+O39+O31</f>
        <v>73320.7</v>
      </c>
      <c r="P40" s="33">
        <f t="shared" si="20"/>
        <v>18801.399999999998</v>
      </c>
      <c r="Q40" s="33">
        <f t="shared" si="18"/>
        <v>57.11937705207697</v>
      </c>
      <c r="R40" s="33">
        <f t="shared" si="19"/>
        <v>63.531493824148676</v>
      </c>
      <c r="S40" s="7"/>
    </row>
  </sheetData>
  <mergeCells count="15">
    <mergeCell ref="A1:R1"/>
    <mergeCell ref="A2:R2"/>
    <mergeCell ref="A3:R3"/>
    <mergeCell ref="A5:A6"/>
    <mergeCell ref="B5:F5"/>
    <mergeCell ref="G5:K5"/>
    <mergeCell ref="R5:R6"/>
    <mergeCell ref="Q5:Q6"/>
    <mergeCell ref="L5:P5"/>
    <mergeCell ref="A8:R8"/>
    <mergeCell ref="A16:R16"/>
    <mergeCell ref="A37:R37"/>
    <mergeCell ref="A9:R9"/>
    <mergeCell ref="A24:R24"/>
    <mergeCell ref="A32:R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Height="9" orientation="landscape" verticalDpi="4294967293" r:id="rId1"/>
  <rowBreaks count="3" manualBreakCount="3">
    <brk id="15" max="16383" man="1"/>
    <brk id="23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view="pageBreakPreview" zoomScale="60" zoomScaleNormal="60" workbookViewId="0">
      <selection activeCell="E14" sqref="E14:F14"/>
    </sheetView>
  </sheetViews>
  <sheetFormatPr defaultColWidth="8.7109375" defaultRowHeight="15" x14ac:dyDescent="0.25"/>
  <cols>
    <col min="1" max="1" width="45.7109375" style="20" customWidth="1"/>
    <col min="2" max="2" width="14.28515625" style="20" customWidth="1"/>
    <col min="3" max="3" width="13.42578125" style="20" customWidth="1"/>
    <col min="4" max="4" width="14.42578125" style="20" customWidth="1"/>
    <col min="5" max="5" width="12.5703125" style="20" customWidth="1"/>
    <col min="6" max="6" width="11.7109375" style="20" customWidth="1"/>
    <col min="7" max="7" width="12.42578125" style="20" customWidth="1"/>
    <col min="8" max="8" width="14.28515625" style="20" customWidth="1"/>
    <col min="9" max="9" width="10.7109375" style="20" customWidth="1"/>
    <col min="10" max="10" width="12.7109375" style="20" customWidth="1"/>
    <col min="11" max="11" width="11.5703125" style="20" customWidth="1"/>
    <col min="12" max="12" width="12.28515625" style="20" customWidth="1"/>
    <col min="13" max="14" width="10.7109375" style="20" customWidth="1"/>
    <col min="15" max="15" width="12.28515625" style="20" customWidth="1"/>
    <col min="16" max="16" width="10.5703125" style="20" customWidth="1"/>
    <col min="17" max="17" width="12" style="20" customWidth="1"/>
    <col min="18" max="18" width="12.5703125" style="20" customWidth="1"/>
    <col min="19" max="19" width="0.28515625" style="20" customWidth="1"/>
    <col min="20" max="16384" width="8.7109375" style="20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1" ht="16.5" x14ac:dyDescent="0.2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1" ht="16.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1" ht="16.5" x14ac:dyDescent="0.25">
      <c r="A4" s="108" t="s">
        <v>22</v>
      </c>
      <c r="B4" s="89" t="s">
        <v>23</v>
      </c>
      <c r="C4" s="89"/>
      <c r="D4" s="89"/>
      <c r="E4" s="89" t="s">
        <v>24</v>
      </c>
      <c r="F4" s="89"/>
      <c r="G4" s="89" t="s">
        <v>25</v>
      </c>
      <c r="H4" s="89"/>
      <c r="I4" s="89"/>
      <c r="J4" s="89"/>
      <c r="K4" s="93" t="s">
        <v>26</v>
      </c>
      <c r="L4" s="94"/>
      <c r="M4" s="94"/>
      <c r="N4" s="95"/>
      <c r="O4" s="93" t="s">
        <v>27</v>
      </c>
      <c r="P4" s="95"/>
      <c r="Q4" s="6"/>
      <c r="R4" s="90"/>
    </row>
    <row r="5" spans="1:21" ht="16.5" x14ac:dyDescent="0.25">
      <c r="A5" s="109"/>
      <c r="B5" s="89"/>
      <c r="C5" s="89"/>
      <c r="D5" s="89"/>
      <c r="E5" s="89"/>
      <c r="F5" s="89"/>
      <c r="G5" s="89" t="s">
        <v>147</v>
      </c>
      <c r="H5" s="89" t="s">
        <v>28</v>
      </c>
      <c r="I5" s="89"/>
      <c r="J5" s="89"/>
      <c r="K5" s="96"/>
      <c r="L5" s="97"/>
      <c r="M5" s="97"/>
      <c r="N5" s="98"/>
      <c r="O5" s="96"/>
      <c r="P5" s="98"/>
      <c r="Q5" s="6"/>
      <c r="R5" s="90"/>
    </row>
    <row r="6" spans="1:21" ht="33" x14ac:dyDescent="0.25">
      <c r="A6" s="110"/>
      <c r="B6" s="89"/>
      <c r="C6" s="89"/>
      <c r="D6" s="89"/>
      <c r="E6" s="89"/>
      <c r="F6" s="89"/>
      <c r="G6" s="89"/>
      <c r="H6" s="23" t="s">
        <v>103</v>
      </c>
      <c r="I6" s="89" t="s">
        <v>154</v>
      </c>
      <c r="J6" s="89"/>
      <c r="K6" s="99"/>
      <c r="L6" s="100"/>
      <c r="M6" s="100"/>
      <c r="N6" s="101"/>
      <c r="O6" s="99"/>
      <c r="P6" s="101"/>
      <c r="Q6" s="6"/>
      <c r="R6" s="90"/>
    </row>
    <row r="7" spans="1:21" ht="16.5" x14ac:dyDescent="0.25">
      <c r="A7" s="24">
        <v>1</v>
      </c>
      <c r="B7" s="88">
        <v>2</v>
      </c>
      <c r="C7" s="88"/>
      <c r="D7" s="88"/>
      <c r="E7" s="88">
        <v>3</v>
      </c>
      <c r="F7" s="88"/>
      <c r="G7" s="24">
        <v>4</v>
      </c>
      <c r="H7" s="24">
        <v>5</v>
      </c>
      <c r="I7" s="102">
        <v>6</v>
      </c>
      <c r="J7" s="103"/>
      <c r="K7" s="102">
        <v>7</v>
      </c>
      <c r="L7" s="104"/>
      <c r="M7" s="104"/>
      <c r="N7" s="103"/>
      <c r="O7" s="91">
        <v>8</v>
      </c>
      <c r="P7" s="92"/>
      <c r="Q7" s="5"/>
      <c r="R7" s="25"/>
    </row>
    <row r="8" spans="1:21" s="26" customFormat="1" ht="16.5" x14ac:dyDescent="0.25">
      <c r="A8" s="44" t="s">
        <v>104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21" s="26" customFormat="1" ht="22.5" customHeight="1" x14ac:dyDescent="0.25">
      <c r="A9" s="105" t="s">
        <v>105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21" s="26" customFormat="1" ht="18.75" customHeight="1" x14ac:dyDescent="0.25">
      <c r="A10" s="105" t="s">
        <v>106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</row>
    <row r="11" spans="1:21" s="26" customFormat="1" ht="40.5" customHeight="1" x14ac:dyDescent="0.25">
      <c r="A11" s="80" t="s">
        <v>107</v>
      </c>
      <c r="B11" s="67" t="s">
        <v>51</v>
      </c>
      <c r="C11" s="68"/>
      <c r="D11" s="69"/>
      <c r="E11" s="70" t="s">
        <v>52</v>
      </c>
      <c r="F11" s="71"/>
      <c r="G11" s="38">
        <v>0.7</v>
      </c>
      <c r="H11" s="38">
        <v>0.7</v>
      </c>
      <c r="I11" s="83">
        <v>0.4</v>
      </c>
      <c r="J11" s="84"/>
      <c r="K11" s="67" t="s">
        <v>150</v>
      </c>
      <c r="L11" s="68"/>
      <c r="M11" s="68"/>
      <c r="N11" s="69"/>
      <c r="O11" s="83"/>
      <c r="P11" s="84"/>
    </row>
    <row r="12" spans="1:21" s="26" customFormat="1" ht="52.15" customHeight="1" x14ac:dyDescent="0.25">
      <c r="A12" s="81"/>
      <c r="B12" s="67" t="s">
        <v>54</v>
      </c>
      <c r="C12" s="68"/>
      <c r="D12" s="69"/>
      <c r="E12" s="70" t="s">
        <v>55</v>
      </c>
      <c r="F12" s="71"/>
      <c r="G12" s="39">
        <v>37255</v>
      </c>
      <c r="H12" s="39">
        <v>39500</v>
      </c>
      <c r="I12" s="75">
        <v>37518</v>
      </c>
      <c r="J12" s="71"/>
      <c r="K12" s="67" t="s">
        <v>150</v>
      </c>
      <c r="L12" s="68"/>
      <c r="M12" s="68"/>
      <c r="N12" s="69"/>
      <c r="O12" s="70"/>
      <c r="P12" s="71"/>
    </row>
    <row r="13" spans="1:21" s="26" customFormat="1" ht="25.5" customHeight="1" x14ac:dyDescent="0.25">
      <c r="A13" s="61" t="s">
        <v>109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21" s="26" customFormat="1" ht="125.65" customHeight="1" x14ac:dyDescent="0.25">
      <c r="A14" s="38" t="s">
        <v>110</v>
      </c>
      <c r="B14" s="67" t="s">
        <v>56</v>
      </c>
      <c r="C14" s="68"/>
      <c r="D14" s="69"/>
      <c r="E14" s="70" t="s">
        <v>52</v>
      </c>
      <c r="F14" s="71"/>
      <c r="G14" s="38">
        <v>100</v>
      </c>
      <c r="H14" s="38">
        <v>100</v>
      </c>
      <c r="I14" s="70">
        <v>100</v>
      </c>
      <c r="J14" s="71"/>
      <c r="K14" s="70"/>
      <c r="L14" s="72"/>
      <c r="M14" s="72"/>
      <c r="N14" s="71"/>
      <c r="O14" s="70"/>
      <c r="P14" s="71"/>
      <c r="Q14" s="27"/>
      <c r="R14" s="27"/>
      <c r="S14" s="27"/>
      <c r="T14" s="28"/>
      <c r="U14" s="28"/>
    </row>
    <row r="15" spans="1:21" s="26" customFormat="1" ht="20.25" customHeight="1" x14ac:dyDescent="0.25">
      <c r="A15" s="61" t="s">
        <v>111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21" s="26" customFormat="1" ht="181.5" customHeight="1" x14ac:dyDescent="0.25">
      <c r="A16" s="38" t="s">
        <v>112</v>
      </c>
      <c r="B16" s="67" t="s">
        <v>53</v>
      </c>
      <c r="C16" s="68"/>
      <c r="D16" s="69"/>
      <c r="E16" s="70" t="s">
        <v>52</v>
      </c>
      <c r="F16" s="71"/>
      <c r="G16" s="38">
        <v>49.2</v>
      </c>
      <c r="H16" s="38">
        <v>44</v>
      </c>
      <c r="I16" s="70">
        <v>8.6</v>
      </c>
      <c r="J16" s="71"/>
      <c r="K16" s="67" t="s">
        <v>155</v>
      </c>
      <c r="L16" s="68"/>
      <c r="M16" s="68"/>
      <c r="N16" s="69"/>
      <c r="O16" s="70"/>
      <c r="P16" s="71"/>
    </row>
    <row r="17" spans="1:16" s="26" customFormat="1" ht="22.5" customHeight="1" x14ac:dyDescent="0.25">
      <c r="A17" s="64" t="s">
        <v>113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1"/>
    </row>
    <row r="18" spans="1:16" s="26" customFormat="1" ht="24.4" customHeight="1" x14ac:dyDescent="0.25">
      <c r="A18" s="64" t="s">
        <v>114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s="26" customFormat="1" ht="20.25" customHeight="1" x14ac:dyDescent="0.25">
      <c r="A19" s="61" t="s">
        <v>115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s="26" customFormat="1" ht="72" customHeight="1" x14ac:dyDescent="0.25">
      <c r="A20" s="80" t="s">
        <v>116</v>
      </c>
      <c r="B20" s="67" t="s">
        <v>57</v>
      </c>
      <c r="C20" s="68"/>
      <c r="D20" s="69"/>
      <c r="E20" s="70" t="s">
        <v>55</v>
      </c>
      <c r="F20" s="71"/>
      <c r="G20" s="39">
        <v>1869</v>
      </c>
      <c r="H20" s="39">
        <v>800</v>
      </c>
      <c r="I20" s="75">
        <v>126</v>
      </c>
      <c r="J20" s="71"/>
      <c r="K20" s="127" t="s">
        <v>156</v>
      </c>
      <c r="L20" s="128"/>
      <c r="M20" s="128"/>
      <c r="N20" s="129"/>
      <c r="O20" s="70"/>
      <c r="P20" s="71"/>
    </row>
    <row r="21" spans="1:16" s="26" customFormat="1" ht="78.599999999999994" customHeight="1" x14ac:dyDescent="0.25">
      <c r="A21" s="82"/>
      <c r="B21" s="67" t="s">
        <v>58</v>
      </c>
      <c r="C21" s="68"/>
      <c r="D21" s="69"/>
      <c r="E21" s="70" t="s">
        <v>55</v>
      </c>
      <c r="F21" s="71"/>
      <c r="G21" s="39">
        <v>3159</v>
      </c>
      <c r="H21" s="39">
        <v>2000</v>
      </c>
      <c r="I21" s="75">
        <v>197</v>
      </c>
      <c r="J21" s="76"/>
      <c r="K21" s="130"/>
      <c r="L21" s="131"/>
      <c r="M21" s="131"/>
      <c r="N21" s="132"/>
      <c r="O21" s="70"/>
      <c r="P21" s="71"/>
    </row>
    <row r="22" spans="1:16" s="26" customFormat="1" ht="57" customHeight="1" x14ac:dyDescent="0.25">
      <c r="A22" s="81"/>
      <c r="B22" s="67" t="s">
        <v>59</v>
      </c>
      <c r="C22" s="68"/>
      <c r="D22" s="69"/>
      <c r="E22" s="70" t="s">
        <v>60</v>
      </c>
      <c r="F22" s="71"/>
      <c r="G22" s="39">
        <v>88135</v>
      </c>
      <c r="H22" s="39">
        <v>73000</v>
      </c>
      <c r="I22" s="75">
        <v>3443</v>
      </c>
      <c r="J22" s="71"/>
      <c r="K22" s="133"/>
      <c r="L22" s="134"/>
      <c r="M22" s="134"/>
      <c r="N22" s="135"/>
      <c r="O22" s="70"/>
      <c r="P22" s="71"/>
    </row>
    <row r="23" spans="1:16" s="26" customFormat="1" ht="24" customHeight="1" x14ac:dyDescent="0.25">
      <c r="A23" s="61" t="s">
        <v>117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</row>
    <row r="24" spans="1:16" s="26" customFormat="1" ht="204.75" customHeight="1" x14ac:dyDescent="0.25">
      <c r="A24" s="38" t="s">
        <v>118</v>
      </c>
      <c r="B24" s="67" t="s">
        <v>61</v>
      </c>
      <c r="C24" s="68"/>
      <c r="D24" s="69"/>
      <c r="E24" s="70" t="s">
        <v>60</v>
      </c>
      <c r="F24" s="71"/>
      <c r="G24" s="39">
        <v>21786</v>
      </c>
      <c r="H24" s="39">
        <v>30000</v>
      </c>
      <c r="I24" s="75">
        <v>2679</v>
      </c>
      <c r="J24" s="71"/>
      <c r="K24" s="67" t="s">
        <v>156</v>
      </c>
      <c r="L24" s="68"/>
      <c r="M24" s="68"/>
      <c r="N24" s="69"/>
      <c r="O24" s="70"/>
      <c r="P24" s="71"/>
    </row>
    <row r="25" spans="1:16" s="26" customFormat="1" ht="16.5" x14ac:dyDescent="0.25">
      <c r="A25" s="61" t="s">
        <v>119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s="26" customFormat="1" ht="108" customHeight="1" x14ac:dyDescent="0.25">
      <c r="A26" s="80" t="s">
        <v>120</v>
      </c>
      <c r="B26" s="67" t="s">
        <v>121</v>
      </c>
      <c r="C26" s="68"/>
      <c r="D26" s="69"/>
      <c r="E26" s="70" t="s">
        <v>55</v>
      </c>
      <c r="F26" s="71"/>
      <c r="G26" s="39">
        <v>388</v>
      </c>
      <c r="H26" s="39">
        <v>389</v>
      </c>
      <c r="I26" s="70">
        <v>81</v>
      </c>
      <c r="J26" s="71"/>
      <c r="K26" s="127" t="s">
        <v>156</v>
      </c>
      <c r="L26" s="128"/>
      <c r="M26" s="128"/>
      <c r="N26" s="129"/>
      <c r="O26" s="70"/>
      <c r="P26" s="71"/>
    </row>
    <row r="27" spans="1:16" s="26" customFormat="1" ht="95.25" customHeight="1" x14ac:dyDescent="0.25">
      <c r="A27" s="81"/>
      <c r="B27" s="67" t="s">
        <v>122</v>
      </c>
      <c r="C27" s="68"/>
      <c r="D27" s="69"/>
      <c r="E27" s="70" t="s">
        <v>52</v>
      </c>
      <c r="F27" s="71"/>
      <c r="G27" s="38">
        <v>57.3</v>
      </c>
      <c r="H27" s="38">
        <v>60</v>
      </c>
      <c r="I27" s="70">
        <v>25</v>
      </c>
      <c r="J27" s="71"/>
      <c r="K27" s="133"/>
      <c r="L27" s="134"/>
      <c r="M27" s="134"/>
      <c r="N27" s="135"/>
      <c r="O27" s="70"/>
      <c r="P27" s="71"/>
    </row>
    <row r="28" spans="1:16" s="26" customFormat="1" ht="16.5" x14ac:dyDescent="0.25">
      <c r="A28" s="62" t="s">
        <v>123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</row>
    <row r="29" spans="1:16" s="26" customFormat="1" ht="201.75" customHeight="1" x14ac:dyDescent="0.25">
      <c r="A29" s="38" t="s">
        <v>124</v>
      </c>
      <c r="B29" s="67" t="s">
        <v>62</v>
      </c>
      <c r="C29" s="68"/>
      <c r="D29" s="69"/>
      <c r="E29" s="70" t="s">
        <v>55</v>
      </c>
      <c r="F29" s="71"/>
      <c r="G29" s="39">
        <v>31</v>
      </c>
      <c r="H29" s="39">
        <v>30</v>
      </c>
      <c r="I29" s="70">
        <v>4</v>
      </c>
      <c r="J29" s="71"/>
      <c r="K29" s="67" t="s">
        <v>156</v>
      </c>
      <c r="L29" s="68"/>
      <c r="M29" s="68"/>
      <c r="N29" s="69"/>
      <c r="O29" s="70"/>
      <c r="P29" s="71"/>
    </row>
    <row r="30" spans="1:16" s="26" customFormat="1" ht="16.5" x14ac:dyDescent="0.25">
      <c r="A30" s="61" t="s">
        <v>125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spans="1:16" s="26" customFormat="1" ht="222.6" customHeight="1" x14ac:dyDescent="0.25">
      <c r="A31" s="38" t="s">
        <v>126</v>
      </c>
      <c r="B31" s="67" t="s">
        <v>63</v>
      </c>
      <c r="C31" s="68"/>
      <c r="D31" s="69"/>
      <c r="E31" s="70" t="s">
        <v>60</v>
      </c>
      <c r="F31" s="71"/>
      <c r="G31" s="39">
        <v>125073</v>
      </c>
      <c r="H31" s="39">
        <v>125000</v>
      </c>
      <c r="I31" s="75">
        <v>2256</v>
      </c>
      <c r="J31" s="71"/>
      <c r="K31" s="67" t="s">
        <v>156</v>
      </c>
      <c r="L31" s="68"/>
      <c r="M31" s="68"/>
      <c r="N31" s="69"/>
      <c r="O31" s="70"/>
      <c r="P31" s="71"/>
    </row>
    <row r="32" spans="1:16" s="26" customFormat="1" ht="16.5" x14ac:dyDescent="0.25">
      <c r="A32" s="64" t="s">
        <v>127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</row>
    <row r="33" spans="1:16" s="26" customFormat="1" ht="16.5" x14ac:dyDescent="0.25">
      <c r="A33" s="61" t="s">
        <v>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</row>
    <row r="34" spans="1:16" s="26" customFormat="1" ht="17.45" customHeight="1" x14ac:dyDescent="0.25">
      <c r="A34" s="61" t="s">
        <v>129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spans="1:16" s="26" customFormat="1" ht="140.1" customHeight="1" x14ac:dyDescent="0.25">
      <c r="A35" s="79" t="s">
        <v>130</v>
      </c>
      <c r="B35" s="67" t="s">
        <v>66</v>
      </c>
      <c r="C35" s="68"/>
      <c r="D35" s="69"/>
      <c r="E35" s="70" t="s">
        <v>55</v>
      </c>
      <c r="F35" s="71"/>
      <c r="G35" s="39">
        <v>6</v>
      </c>
      <c r="H35" s="39">
        <v>5</v>
      </c>
      <c r="I35" s="70">
        <v>1</v>
      </c>
      <c r="J35" s="71"/>
      <c r="K35" s="127" t="s">
        <v>156</v>
      </c>
      <c r="L35" s="128"/>
      <c r="M35" s="128"/>
      <c r="N35" s="129"/>
      <c r="O35" s="70"/>
      <c r="P35" s="71"/>
    </row>
    <row r="36" spans="1:16" s="26" customFormat="1" ht="144" customHeight="1" x14ac:dyDescent="0.25">
      <c r="A36" s="79"/>
      <c r="B36" s="67" t="s">
        <v>67</v>
      </c>
      <c r="C36" s="68"/>
      <c r="D36" s="69"/>
      <c r="E36" s="70" t="s">
        <v>60</v>
      </c>
      <c r="F36" s="71"/>
      <c r="G36" s="39">
        <v>30000</v>
      </c>
      <c r="H36" s="39">
        <v>30000</v>
      </c>
      <c r="I36" s="75">
        <v>0</v>
      </c>
      <c r="J36" s="71"/>
      <c r="K36" s="133"/>
      <c r="L36" s="134"/>
      <c r="M36" s="134"/>
      <c r="N36" s="135"/>
      <c r="O36" s="70"/>
      <c r="P36" s="71"/>
    </row>
    <row r="37" spans="1:16" s="26" customFormat="1" ht="16.5" x14ac:dyDescent="0.25">
      <c r="A37" s="61" t="s">
        <v>131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1:16" s="26" customFormat="1" ht="148.5" customHeight="1" x14ac:dyDescent="0.25">
      <c r="A38" s="80" t="s">
        <v>132</v>
      </c>
      <c r="B38" s="67" t="s">
        <v>64</v>
      </c>
      <c r="C38" s="68"/>
      <c r="D38" s="69"/>
      <c r="E38" s="70" t="s">
        <v>55</v>
      </c>
      <c r="F38" s="71"/>
      <c r="G38" s="39">
        <v>309</v>
      </c>
      <c r="H38" s="39">
        <v>317</v>
      </c>
      <c r="I38" s="75">
        <v>86</v>
      </c>
      <c r="J38" s="76"/>
      <c r="K38" s="127" t="s">
        <v>156</v>
      </c>
      <c r="L38" s="128"/>
      <c r="M38" s="128"/>
      <c r="N38" s="129"/>
      <c r="O38" s="70"/>
      <c r="P38" s="71"/>
    </row>
    <row r="39" spans="1:16" s="26" customFormat="1" ht="183.6" customHeight="1" x14ac:dyDescent="0.25">
      <c r="A39" s="81"/>
      <c r="B39" s="67" t="s">
        <v>65</v>
      </c>
      <c r="C39" s="68"/>
      <c r="D39" s="69"/>
      <c r="E39" s="70" t="s">
        <v>60</v>
      </c>
      <c r="F39" s="71"/>
      <c r="G39" s="39">
        <v>42425</v>
      </c>
      <c r="H39" s="39">
        <v>42100</v>
      </c>
      <c r="I39" s="75">
        <v>10159</v>
      </c>
      <c r="J39" s="76"/>
      <c r="K39" s="133"/>
      <c r="L39" s="134"/>
      <c r="M39" s="134"/>
      <c r="N39" s="135"/>
      <c r="O39" s="70"/>
      <c r="P39" s="71"/>
    </row>
    <row r="40" spans="1:16" s="26" customFormat="1" ht="16.5" x14ac:dyDescent="0.25">
      <c r="A40" s="64" t="s">
        <v>133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</row>
    <row r="41" spans="1:16" s="26" customFormat="1" ht="16.5" x14ac:dyDescent="0.25">
      <c r="A41" s="61" t="s">
        <v>134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 s="26" customFormat="1" ht="16.5" x14ac:dyDescent="0.25">
      <c r="A42" s="61" t="s">
        <v>135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26" customFormat="1" ht="74.099999999999994" customHeight="1" x14ac:dyDescent="0.25">
      <c r="A43" s="80" t="s">
        <v>136</v>
      </c>
      <c r="B43" s="67" t="s">
        <v>68</v>
      </c>
      <c r="C43" s="68"/>
      <c r="D43" s="69"/>
      <c r="E43" s="70" t="s">
        <v>60</v>
      </c>
      <c r="F43" s="71"/>
      <c r="G43" s="39">
        <v>305125</v>
      </c>
      <c r="H43" s="39">
        <v>255015</v>
      </c>
      <c r="I43" s="75">
        <v>125785</v>
      </c>
      <c r="J43" s="71"/>
      <c r="K43" s="67" t="s">
        <v>150</v>
      </c>
      <c r="L43" s="68"/>
      <c r="M43" s="68"/>
      <c r="N43" s="69"/>
      <c r="O43" s="70"/>
      <c r="P43" s="71"/>
    </row>
    <row r="44" spans="1:16" s="26" customFormat="1" ht="78.95" customHeight="1" x14ac:dyDescent="0.25">
      <c r="A44" s="81"/>
      <c r="B44" s="67" t="s">
        <v>69</v>
      </c>
      <c r="C44" s="68"/>
      <c r="D44" s="69"/>
      <c r="E44" s="70" t="s">
        <v>52</v>
      </c>
      <c r="F44" s="71"/>
      <c r="G44" s="40">
        <v>4.8</v>
      </c>
      <c r="H44" s="38">
        <v>4.8</v>
      </c>
      <c r="I44" s="77">
        <v>3.96</v>
      </c>
      <c r="J44" s="78"/>
      <c r="K44" s="67" t="s">
        <v>150</v>
      </c>
      <c r="L44" s="68"/>
      <c r="M44" s="68"/>
      <c r="N44" s="69"/>
      <c r="O44" s="70"/>
      <c r="P44" s="71"/>
    </row>
    <row r="45" spans="1:16" s="26" customFormat="1" ht="16.5" x14ac:dyDescent="0.25">
      <c r="A45" s="61" t="s">
        <v>137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1:16" s="26" customFormat="1" ht="68.099999999999994" customHeight="1" x14ac:dyDescent="0.25">
      <c r="A46" s="38" t="s">
        <v>138</v>
      </c>
      <c r="B46" s="67" t="s">
        <v>70</v>
      </c>
      <c r="C46" s="68"/>
      <c r="D46" s="69"/>
      <c r="E46" s="70" t="s">
        <v>55</v>
      </c>
      <c r="F46" s="71"/>
      <c r="G46" s="38">
        <v>15</v>
      </c>
      <c r="H46" s="38">
        <v>15</v>
      </c>
      <c r="I46" s="70">
        <v>12</v>
      </c>
      <c r="J46" s="71"/>
      <c r="K46" s="67" t="s">
        <v>150</v>
      </c>
      <c r="L46" s="68"/>
      <c r="M46" s="68"/>
      <c r="N46" s="69"/>
      <c r="O46" s="70"/>
      <c r="P46" s="71"/>
    </row>
    <row r="47" spans="1:16" s="26" customFormat="1" ht="16.5" x14ac:dyDescent="0.25">
      <c r="A47" s="64" t="s">
        <v>139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</row>
    <row r="48" spans="1:16" s="26" customFormat="1" ht="16.5" x14ac:dyDescent="0.25">
      <c r="A48" s="61" t="s">
        <v>140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1:16" s="26" customFormat="1" ht="16.5" x14ac:dyDescent="0.25">
      <c r="A49" s="61" t="s">
        <v>141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 s="26" customFormat="1" ht="209.1" customHeight="1" x14ac:dyDescent="0.25">
      <c r="A50" s="38" t="s">
        <v>142</v>
      </c>
      <c r="B50" s="67" t="s">
        <v>71</v>
      </c>
      <c r="C50" s="68"/>
      <c r="D50" s="69"/>
      <c r="E50" s="70" t="s">
        <v>55</v>
      </c>
      <c r="F50" s="71"/>
      <c r="G50" s="38">
        <v>0</v>
      </c>
      <c r="H50" s="38">
        <v>0</v>
      </c>
      <c r="I50" s="70">
        <v>0</v>
      </c>
      <c r="J50" s="71"/>
      <c r="K50" s="70"/>
      <c r="L50" s="72"/>
      <c r="M50" s="72"/>
      <c r="N50" s="71"/>
      <c r="O50" s="70" t="s">
        <v>108</v>
      </c>
      <c r="P50" s="71"/>
    </row>
    <row r="51" spans="1:16" s="26" customFormat="1" ht="16.5" x14ac:dyDescent="0.25">
      <c r="A51" s="61" t="s">
        <v>143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s="26" customFormat="1" ht="210" customHeight="1" x14ac:dyDescent="0.25">
      <c r="A52" s="38" t="s">
        <v>144</v>
      </c>
      <c r="B52" s="67" t="s">
        <v>72</v>
      </c>
      <c r="C52" s="68"/>
      <c r="D52" s="69"/>
      <c r="E52" s="70" t="s">
        <v>55</v>
      </c>
      <c r="F52" s="71"/>
      <c r="G52" s="38">
        <v>0</v>
      </c>
      <c r="H52" s="38">
        <v>0</v>
      </c>
      <c r="I52" s="70">
        <v>0</v>
      </c>
      <c r="J52" s="71"/>
      <c r="K52" s="70"/>
      <c r="L52" s="72"/>
      <c r="M52" s="72"/>
      <c r="N52" s="71"/>
      <c r="O52" s="70" t="s">
        <v>108</v>
      </c>
      <c r="P52" s="71"/>
    </row>
    <row r="53" spans="1:16" s="26" customFormat="1" ht="16.5" x14ac:dyDescent="0.25">
      <c r="A53" s="61" t="s">
        <v>145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</row>
    <row r="54" spans="1:16" s="26" customFormat="1" ht="212.45" customHeight="1" x14ac:dyDescent="0.25">
      <c r="A54" s="38" t="s">
        <v>146</v>
      </c>
      <c r="B54" s="67" t="s">
        <v>73</v>
      </c>
      <c r="C54" s="68"/>
      <c r="D54" s="69"/>
      <c r="E54" s="70" t="s">
        <v>52</v>
      </c>
      <c r="F54" s="71"/>
      <c r="G54" s="38">
        <v>100</v>
      </c>
      <c r="H54" s="38">
        <v>100</v>
      </c>
      <c r="I54" s="70">
        <v>100</v>
      </c>
      <c r="J54" s="71"/>
      <c r="K54" s="67"/>
      <c r="L54" s="68"/>
      <c r="M54" s="68"/>
      <c r="N54" s="69"/>
      <c r="O54" s="70" t="s">
        <v>108</v>
      </c>
      <c r="P54" s="71"/>
    </row>
    <row r="55" spans="1:16" s="26" customFormat="1" ht="16.5" x14ac:dyDescent="0.25">
      <c r="A55" s="74" t="s">
        <v>149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6.5" x14ac:dyDescent="0.25">
      <c r="A56" s="73" t="s">
        <v>148</v>
      </c>
      <c r="B56" s="73"/>
      <c r="C56" s="73"/>
      <c r="D56" s="73"/>
    </row>
  </sheetData>
  <mergeCells count="154">
    <mergeCell ref="A2:R2"/>
    <mergeCell ref="A8:P8"/>
    <mergeCell ref="K11:N11"/>
    <mergeCell ref="I12:J12"/>
    <mergeCell ref="K12:N12"/>
    <mergeCell ref="B12:D12"/>
    <mergeCell ref="O12:P12"/>
    <mergeCell ref="B7:D7"/>
    <mergeCell ref="E7:F7"/>
    <mergeCell ref="B4:D6"/>
    <mergeCell ref="R4:R6"/>
    <mergeCell ref="G5:G6"/>
    <mergeCell ref="H5:J5"/>
    <mergeCell ref="O7:P7"/>
    <mergeCell ref="G4:J4"/>
    <mergeCell ref="K4:N6"/>
    <mergeCell ref="I7:J7"/>
    <mergeCell ref="K7:N7"/>
    <mergeCell ref="E4:F6"/>
    <mergeCell ref="O4:P6"/>
    <mergeCell ref="A9:P9"/>
    <mergeCell ref="A10:P10"/>
    <mergeCell ref="I6:J6"/>
    <mergeCell ref="A4:A6"/>
    <mergeCell ref="A15:P15"/>
    <mergeCell ref="A13:P13"/>
    <mergeCell ref="B14:D14"/>
    <mergeCell ref="E14:F14"/>
    <mergeCell ref="I14:J14"/>
    <mergeCell ref="K14:N14"/>
    <mergeCell ref="O14:P14"/>
    <mergeCell ref="O11:P11"/>
    <mergeCell ref="A11:A12"/>
    <mergeCell ref="B11:D11"/>
    <mergeCell ref="E11:F11"/>
    <mergeCell ref="I11:J11"/>
    <mergeCell ref="E12:F12"/>
    <mergeCell ref="I21:J21"/>
    <mergeCell ref="O16:P16"/>
    <mergeCell ref="O21:P21"/>
    <mergeCell ref="A17:P17"/>
    <mergeCell ref="A18:P18"/>
    <mergeCell ref="A19:P19"/>
    <mergeCell ref="K16:N16"/>
    <mergeCell ref="A20:A22"/>
    <mergeCell ref="B20:D20"/>
    <mergeCell ref="E20:F20"/>
    <mergeCell ref="B21:D21"/>
    <mergeCell ref="B16:D16"/>
    <mergeCell ref="E16:F16"/>
    <mergeCell ref="E21:F21"/>
    <mergeCell ref="I16:J16"/>
    <mergeCell ref="I20:J20"/>
    <mergeCell ref="I22:J22"/>
    <mergeCell ref="O20:P20"/>
    <mergeCell ref="K20:N22"/>
    <mergeCell ref="I26:J26"/>
    <mergeCell ref="I24:J24"/>
    <mergeCell ref="K24:N24"/>
    <mergeCell ref="I27:J27"/>
    <mergeCell ref="A25:P25"/>
    <mergeCell ref="B24:D24"/>
    <mergeCell ref="E24:F24"/>
    <mergeCell ref="O27:P27"/>
    <mergeCell ref="E27:F27"/>
    <mergeCell ref="K26:N27"/>
    <mergeCell ref="A23:P23"/>
    <mergeCell ref="B22:D22"/>
    <mergeCell ref="O22:P22"/>
    <mergeCell ref="E22:F22"/>
    <mergeCell ref="O24:P24"/>
    <mergeCell ref="A37:P37"/>
    <mergeCell ref="A32:P32"/>
    <mergeCell ref="O31:P31"/>
    <mergeCell ref="A28:P28"/>
    <mergeCell ref="B29:D29"/>
    <mergeCell ref="E29:F29"/>
    <mergeCell ref="I29:J29"/>
    <mergeCell ref="A30:P30"/>
    <mergeCell ref="B31:D31"/>
    <mergeCell ref="E31:F31"/>
    <mergeCell ref="I31:J31"/>
    <mergeCell ref="K31:N31"/>
    <mergeCell ref="O29:P29"/>
    <mergeCell ref="K29:N29"/>
    <mergeCell ref="A26:A27"/>
    <mergeCell ref="B26:D26"/>
    <mergeCell ref="E26:F26"/>
    <mergeCell ref="O26:P26"/>
    <mergeCell ref="B27:D27"/>
    <mergeCell ref="A45:P45"/>
    <mergeCell ref="O35:P35"/>
    <mergeCell ref="B36:D36"/>
    <mergeCell ref="E36:F36"/>
    <mergeCell ref="I36:J36"/>
    <mergeCell ref="O46:P46"/>
    <mergeCell ref="I38:J38"/>
    <mergeCell ref="O43:P43"/>
    <mergeCell ref="B44:D44"/>
    <mergeCell ref="E44:F44"/>
    <mergeCell ref="B43:D43"/>
    <mergeCell ref="A43:A44"/>
    <mergeCell ref="A40:P40"/>
    <mergeCell ref="B38:D38"/>
    <mergeCell ref="E38:F38"/>
    <mergeCell ref="O38:P38"/>
    <mergeCell ref="O39:P39"/>
    <mergeCell ref="A38:A39"/>
    <mergeCell ref="A42:P42"/>
    <mergeCell ref="K44:N44"/>
    <mergeCell ref="E43:F43"/>
    <mergeCell ref="O44:P44"/>
    <mergeCell ref="B39:D39"/>
    <mergeCell ref="E39:F39"/>
    <mergeCell ref="I39:J39"/>
    <mergeCell ref="A33:P33"/>
    <mergeCell ref="A34:P34"/>
    <mergeCell ref="I44:J44"/>
    <mergeCell ref="O36:P36"/>
    <mergeCell ref="A35:A36"/>
    <mergeCell ref="B35:D35"/>
    <mergeCell ref="E35:F35"/>
    <mergeCell ref="I35:J35"/>
    <mergeCell ref="A41:P41"/>
    <mergeCell ref="I43:J43"/>
    <mergeCell ref="K43:N43"/>
    <mergeCell ref="K35:N36"/>
    <mergeCell ref="K38:N39"/>
    <mergeCell ref="A56:D56"/>
    <mergeCell ref="A55:P55"/>
    <mergeCell ref="A53:P53"/>
    <mergeCell ref="B54:D54"/>
    <mergeCell ref="E54:F54"/>
    <mergeCell ref="I54:J54"/>
    <mergeCell ref="K54:N54"/>
    <mergeCell ref="O54:P54"/>
    <mergeCell ref="A51:P51"/>
    <mergeCell ref="B52:D52"/>
    <mergeCell ref="E52:F52"/>
    <mergeCell ref="I52:J52"/>
    <mergeCell ref="K52:N52"/>
    <mergeCell ref="O52:P52"/>
    <mergeCell ref="A48:P48"/>
    <mergeCell ref="A47:P47"/>
    <mergeCell ref="B46:D46"/>
    <mergeCell ref="A49:P49"/>
    <mergeCell ref="B50:D50"/>
    <mergeCell ref="E50:F50"/>
    <mergeCell ref="I50:J50"/>
    <mergeCell ref="K50:N50"/>
    <mergeCell ref="O50:P50"/>
    <mergeCell ref="E46:F46"/>
    <mergeCell ref="I46:J46"/>
    <mergeCell ref="K46:N46"/>
  </mergeCells>
  <phoneticPr fontId="0" type="noConversion"/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topLeftCell="A22" zoomScale="60" zoomScaleNormal="60" workbookViewId="0">
      <selection activeCell="A12" sqref="A12:XFD12"/>
    </sheetView>
  </sheetViews>
  <sheetFormatPr defaultColWidth="8.7109375" defaultRowHeight="15" x14ac:dyDescent="0.25"/>
  <cols>
    <col min="1" max="1" width="29.28515625" style="13" customWidth="1"/>
    <col min="2" max="2" width="14.7109375" style="13" customWidth="1"/>
    <col min="3" max="3" width="13.42578125" style="13" customWidth="1"/>
    <col min="4" max="4" width="14.42578125" style="13" customWidth="1"/>
    <col min="5" max="5" width="14.5703125" style="13" customWidth="1"/>
    <col min="6" max="6" width="11.85546875" style="13" customWidth="1"/>
    <col min="7" max="7" width="14.85546875" style="13" customWidth="1"/>
    <col min="8" max="8" width="14.140625" style="13" customWidth="1"/>
    <col min="9" max="9" width="10.7109375" style="13" customWidth="1"/>
    <col min="10" max="10" width="14.85546875" style="13" customWidth="1"/>
    <col min="11" max="12" width="12.28515625" style="13" customWidth="1"/>
    <col min="13" max="14" width="10.7109375" style="13" customWidth="1"/>
    <col min="15" max="15" width="12.28515625" style="13" customWidth="1"/>
    <col min="16" max="16" width="10.5703125" style="13" customWidth="1"/>
    <col min="17" max="17" width="12" style="13" customWidth="1"/>
    <col min="18" max="18" width="12.5703125" style="13" customWidth="1"/>
    <col min="19" max="19" width="0.140625" style="13" customWidth="1"/>
    <col min="20" max="16384" width="8.7109375" style="13"/>
  </cols>
  <sheetData>
    <row r="1" spans="1:18" s="15" customFormat="1" ht="42.75" customHeight="1" x14ac:dyDescent="0.25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8" s="15" customFormat="1" ht="63.75" customHeight="1" x14ac:dyDescent="0.25">
      <c r="A2" s="91" t="s">
        <v>29</v>
      </c>
      <c r="B2" s="92"/>
      <c r="C2" s="91" t="s">
        <v>100</v>
      </c>
      <c r="D2" s="126"/>
      <c r="E2" s="126"/>
      <c r="F2" s="92"/>
      <c r="G2" s="56" t="s">
        <v>101</v>
      </c>
      <c r="H2" s="57"/>
      <c r="I2" s="57"/>
      <c r="J2" s="57"/>
      <c r="K2" s="57"/>
      <c r="L2" s="58"/>
      <c r="M2" s="14"/>
      <c r="N2" s="14"/>
      <c r="O2" s="14"/>
      <c r="P2" s="14"/>
    </row>
    <row r="3" spans="1:18" s="15" customFormat="1" ht="25.5" customHeight="1" x14ac:dyDescent="0.25">
      <c r="A3" s="91">
        <v>1</v>
      </c>
      <c r="B3" s="92"/>
      <c r="C3" s="91">
        <v>2</v>
      </c>
      <c r="D3" s="126"/>
      <c r="E3" s="126"/>
      <c r="F3" s="92"/>
      <c r="G3" s="56">
        <v>3</v>
      </c>
      <c r="H3" s="57"/>
      <c r="I3" s="57"/>
      <c r="J3" s="57"/>
      <c r="K3" s="57"/>
      <c r="L3" s="58"/>
      <c r="M3" s="14"/>
      <c r="N3" s="14"/>
      <c r="O3" s="14"/>
      <c r="P3" s="14"/>
    </row>
    <row r="4" spans="1:18" s="15" customFormat="1" ht="54" customHeight="1" x14ac:dyDescent="0.25">
      <c r="A4" s="118" t="s">
        <v>35</v>
      </c>
      <c r="B4" s="119"/>
      <c r="C4" s="70">
        <f>C5+C6</f>
        <v>70.400000000000006</v>
      </c>
      <c r="D4" s="72"/>
      <c r="E4" s="72"/>
      <c r="F4" s="71"/>
      <c r="G4" s="70">
        <f>G5+G6</f>
        <v>70.400000000000006</v>
      </c>
      <c r="H4" s="72"/>
      <c r="I4" s="72"/>
      <c r="J4" s="72"/>
      <c r="K4" s="72"/>
      <c r="L4" s="71"/>
      <c r="M4" s="14"/>
      <c r="N4" s="14"/>
      <c r="O4" s="14"/>
      <c r="P4" s="14"/>
    </row>
    <row r="5" spans="1:18" s="15" customFormat="1" ht="16.149999999999999" customHeight="1" x14ac:dyDescent="0.25">
      <c r="A5" s="118" t="s">
        <v>10</v>
      </c>
      <c r="B5" s="119"/>
      <c r="C5" s="70">
        <v>68.900000000000006</v>
      </c>
      <c r="D5" s="72"/>
      <c r="E5" s="72"/>
      <c r="F5" s="71"/>
      <c r="G5" s="70">
        <v>68.900000000000006</v>
      </c>
      <c r="H5" s="72"/>
      <c r="I5" s="72"/>
      <c r="J5" s="72"/>
      <c r="K5" s="72"/>
      <c r="L5" s="71"/>
      <c r="M5" s="14"/>
      <c r="N5" s="14"/>
      <c r="O5" s="14"/>
      <c r="P5" s="14"/>
    </row>
    <row r="6" spans="1:18" s="15" customFormat="1" ht="18.600000000000001" customHeight="1" x14ac:dyDescent="0.25">
      <c r="A6" s="118" t="s">
        <v>11</v>
      </c>
      <c r="B6" s="119"/>
      <c r="C6" s="70">
        <v>1.5</v>
      </c>
      <c r="D6" s="72"/>
      <c r="E6" s="72"/>
      <c r="F6" s="71"/>
      <c r="G6" s="70">
        <v>1.5</v>
      </c>
      <c r="H6" s="72"/>
      <c r="I6" s="72"/>
      <c r="J6" s="72"/>
      <c r="K6" s="72"/>
      <c r="L6" s="71"/>
      <c r="M6" s="14"/>
      <c r="N6" s="14"/>
      <c r="O6" s="14"/>
      <c r="P6" s="14"/>
    </row>
    <row r="7" spans="1:18" s="15" customFormat="1" ht="61.5" customHeight="1" x14ac:dyDescent="0.25">
      <c r="A7" s="118" t="s">
        <v>36</v>
      </c>
      <c r="B7" s="119"/>
      <c r="C7" s="70">
        <v>0</v>
      </c>
      <c r="D7" s="72"/>
      <c r="E7" s="72"/>
      <c r="F7" s="71"/>
      <c r="G7" s="124">
        <v>0</v>
      </c>
      <c r="H7" s="124"/>
      <c r="I7" s="124"/>
      <c r="J7" s="124"/>
      <c r="K7" s="124"/>
      <c r="L7" s="124"/>
      <c r="M7" s="14"/>
      <c r="N7" s="14"/>
      <c r="O7" s="14"/>
      <c r="P7" s="14"/>
    </row>
    <row r="8" spans="1:18" s="15" customFormat="1" ht="54.75" customHeight="1" x14ac:dyDescent="0.25">
      <c r="A8" s="118" t="s">
        <v>37</v>
      </c>
      <c r="B8" s="119"/>
      <c r="C8" s="70">
        <f>C9+C10</f>
        <v>64.3</v>
      </c>
      <c r="D8" s="72"/>
      <c r="E8" s="72"/>
      <c r="F8" s="71"/>
      <c r="G8" s="124">
        <f>G9+G10</f>
        <v>64.3</v>
      </c>
      <c r="H8" s="124"/>
      <c r="I8" s="124"/>
      <c r="J8" s="124"/>
      <c r="K8" s="124"/>
      <c r="L8" s="124"/>
      <c r="M8" s="14"/>
      <c r="N8" s="14"/>
      <c r="O8" s="14"/>
      <c r="P8" s="14"/>
    </row>
    <row r="9" spans="1:18" ht="16.5" customHeight="1" x14ac:dyDescent="0.25">
      <c r="A9" s="118" t="s">
        <v>10</v>
      </c>
      <c r="B9" s="119"/>
      <c r="C9" s="70">
        <v>64.3</v>
      </c>
      <c r="D9" s="72"/>
      <c r="E9" s="72"/>
      <c r="F9" s="71"/>
      <c r="G9" s="70">
        <v>64.3</v>
      </c>
      <c r="H9" s="72"/>
      <c r="I9" s="72"/>
      <c r="J9" s="72"/>
      <c r="K9" s="72"/>
      <c r="L9" s="71"/>
      <c r="M9" s="14"/>
      <c r="N9" s="14"/>
      <c r="O9" s="14"/>
      <c r="P9" s="14"/>
      <c r="Q9" s="16"/>
      <c r="R9" s="16"/>
    </row>
    <row r="10" spans="1:18" ht="16.5" customHeight="1" x14ac:dyDescent="0.25">
      <c r="A10" s="118" t="s">
        <v>11</v>
      </c>
      <c r="B10" s="119"/>
      <c r="C10" s="70">
        <v>0</v>
      </c>
      <c r="D10" s="72"/>
      <c r="E10" s="72"/>
      <c r="F10" s="71"/>
      <c r="G10" s="70">
        <v>0</v>
      </c>
      <c r="H10" s="72"/>
      <c r="I10" s="72"/>
      <c r="J10" s="72"/>
      <c r="K10" s="72"/>
      <c r="L10" s="71"/>
      <c r="M10" s="14"/>
      <c r="N10" s="14"/>
      <c r="O10" s="14"/>
      <c r="P10" s="14"/>
      <c r="Q10" s="17"/>
      <c r="R10" s="17"/>
    </row>
    <row r="11" spans="1:18" ht="70.900000000000006" customHeight="1" x14ac:dyDescent="0.25">
      <c r="A11" s="118" t="s">
        <v>38</v>
      </c>
      <c r="B11" s="119"/>
      <c r="C11" s="70">
        <v>0</v>
      </c>
      <c r="D11" s="72"/>
      <c r="E11" s="72"/>
      <c r="F11" s="71"/>
      <c r="G11" s="124">
        <v>0</v>
      </c>
      <c r="H11" s="124"/>
      <c r="I11" s="124"/>
      <c r="J11" s="124"/>
      <c r="K11" s="124"/>
      <c r="L11" s="124"/>
      <c r="M11" s="14"/>
      <c r="N11" s="14"/>
      <c r="O11" s="14"/>
      <c r="P11" s="14"/>
      <c r="Q11" s="15"/>
      <c r="R11" s="15"/>
    </row>
    <row r="12" spans="1:18" ht="39" customHeight="1" x14ac:dyDescent="0.25">
      <c r="A12" s="121" t="s">
        <v>39</v>
      </c>
      <c r="B12" s="122"/>
      <c r="C12" s="70">
        <f>C13+C14</f>
        <v>236.60000000000002</v>
      </c>
      <c r="D12" s="72"/>
      <c r="E12" s="72"/>
      <c r="F12" s="71"/>
      <c r="G12" s="70">
        <f>G13+G14</f>
        <v>236.60000000000002</v>
      </c>
      <c r="H12" s="72"/>
      <c r="I12" s="72"/>
      <c r="J12" s="72"/>
      <c r="K12" s="72"/>
      <c r="L12" s="71"/>
      <c r="M12" s="14"/>
      <c r="N12" s="14"/>
      <c r="O12" s="14"/>
      <c r="P12" s="14"/>
      <c r="Q12" s="15"/>
      <c r="R12" s="15"/>
    </row>
    <row r="13" spans="1:18" ht="16.5" customHeight="1" x14ac:dyDescent="0.25">
      <c r="A13" s="118" t="s">
        <v>10</v>
      </c>
      <c r="B13" s="119"/>
      <c r="C13" s="70">
        <v>56.8</v>
      </c>
      <c r="D13" s="72"/>
      <c r="E13" s="72"/>
      <c r="F13" s="71"/>
      <c r="G13" s="70">
        <v>56.8</v>
      </c>
      <c r="H13" s="72"/>
      <c r="I13" s="72"/>
      <c r="J13" s="72"/>
      <c r="K13" s="72"/>
      <c r="L13" s="71"/>
      <c r="M13" s="14"/>
      <c r="N13" s="14"/>
      <c r="O13" s="14"/>
      <c r="P13" s="14"/>
      <c r="Q13" s="15"/>
      <c r="R13" s="15"/>
    </row>
    <row r="14" spans="1:18" ht="22.9" customHeight="1" x14ac:dyDescent="0.25">
      <c r="A14" s="118" t="s">
        <v>11</v>
      </c>
      <c r="B14" s="119"/>
      <c r="C14" s="70">
        <v>179.8</v>
      </c>
      <c r="D14" s="72"/>
      <c r="E14" s="72"/>
      <c r="F14" s="71"/>
      <c r="G14" s="70">
        <v>179.8</v>
      </c>
      <c r="H14" s="72"/>
      <c r="I14" s="72"/>
      <c r="J14" s="72"/>
      <c r="K14" s="72"/>
      <c r="L14" s="71"/>
      <c r="M14" s="14"/>
      <c r="N14" s="14"/>
      <c r="O14" s="14"/>
      <c r="P14" s="14"/>
      <c r="Q14" s="14"/>
      <c r="R14" s="14"/>
    </row>
    <row r="15" spans="1:18" ht="32.450000000000003" customHeight="1" x14ac:dyDescent="0.25">
      <c r="A15" s="118" t="s">
        <v>40</v>
      </c>
      <c r="B15" s="119"/>
      <c r="C15" s="77">
        <f>C16+C17</f>
        <v>205</v>
      </c>
      <c r="D15" s="123"/>
      <c r="E15" s="123"/>
      <c r="F15" s="78"/>
      <c r="G15" s="77">
        <f>G16+G17</f>
        <v>205</v>
      </c>
      <c r="H15" s="123"/>
      <c r="I15" s="123"/>
      <c r="J15" s="123"/>
      <c r="K15" s="123"/>
      <c r="L15" s="78"/>
      <c r="M15" s="14"/>
      <c r="N15" s="14"/>
      <c r="O15" s="14"/>
      <c r="P15" s="14"/>
      <c r="Q15" s="14"/>
      <c r="R15" s="14"/>
    </row>
    <row r="16" spans="1:18" ht="16.899999999999999" customHeight="1" x14ac:dyDescent="0.25">
      <c r="A16" s="118" t="s">
        <v>10</v>
      </c>
      <c r="B16" s="119"/>
      <c r="C16" s="70"/>
      <c r="D16" s="72"/>
      <c r="E16" s="72"/>
      <c r="F16" s="71"/>
      <c r="G16" s="70"/>
      <c r="H16" s="72"/>
      <c r="I16" s="72"/>
      <c r="J16" s="72"/>
      <c r="K16" s="72"/>
      <c r="L16" s="71"/>
      <c r="M16" s="14"/>
      <c r="N16" s="14"/>
      <c r="O16" s="14"/>
      <c r="P16" s="14"/>
      <c r="Q16" s="14"/>
      <c r="R16" s="14"/>
    </row>
    <row r="17" spans="1:18" ht="18.600000000000001" customHeight="1" x14ac:dyDescent="0.25">
      <c r="A17" s="118" t="s">
        <v>11</v>
      </c>
      <c r="B17" s="119"/>
      <c r="C17" s="70">
        <v>205</v>
      </c>
      <c r="D17" s="72"/>
      <c r="E17" s="72"/>
      <c r="F17" s="71"/>
      <c r="G17" s="70">
        <v>205</v>
      </c>
      <c r="H17" s="72"/>
      <c r="I17" s="72"/>
      <c r="J17" s="72"/>
      <c r="K17" s="72"/>
      <c r="L17" s="71"/>
      <c r="M17" s="14"/>
      <c r="N17" s="14"/>
      <c r="O17" s="14"/>
      <c r="P17" s="14"/>
      <c r="Q17" s="14"/>
      <c r="R17" s="14"/>
    </row>
    <row r="18" spans="1:18" ht="49.15" customHeight="1" x14ac:dyDescent="0.25">
      <c r="A18" s="118" t="s">
        <v>41</v>
      </c>
      <c r="B18" s="119"/>
      <c r="C18" s="70">
        <v>0</v>
      </c>
      <c r="D18" s="72"/>
      <c r="E18" s="72"/>
      <c r="F18" s="71"/>
      <c r="G18" s="70">
        <v>0</v>
      </c>
      <c r="H18" s="72"/>
      <c r="I18" s="72"/>
      <c r="J18" s="72"/>
      <c r="K18" s="72"/>
      <c r="L18" s="71"/>
      <c r="M18" s="14"/>
      <c r="N18" s="14"/>
      <c r="O18" s="14"/>
      <c r="P18" s="14"/>
      <c r="Q18" s="14"/>
      <c r="R18" s="14"/>
    </row>
    <row r="19" spans="1:18" ht="131.44999999999999" customHeight="1" x14ac:dyDescent="0.25">
      <c r="A19" s="118" t="s">
        <v>42</v>
      </c>
      <c r="B19" s="119"/>
      <c r="C19" s="77">
        <f>C20+C21</f>
        <v>662.19999999999993</v>
      </c>
      <c r="D19" s="123"/>
      <c r="E19" s="123"/>
      <c r="F19" s="78"/>
      <c r="G19" s="77">
        <f>G20+G21</f>
        <v>662.19999999999993</v>
      </c>
      <c r="H19" s="123"/>
      <c r="I19" s="123"/>
      <c r="J19" s="123"/>
      <c r="K19" s="123"/>
      <c r="L19" s="78"/>
      <c r="M19" s="14"/>
      <c r="N19" s="14"/>
      <c r="O19" s="14"/>
      <c r="P19" s="14"/>
      <c r="Q19" s="14"/>
      <c r="R19" s="14"/>
    </row>
    <row r="20" spans="1:18" ht="23.45" customHeight="1" x14ac:dyDescent="0.25">
      <c r="A20" s="118" t="s">
        <v>10</v>
      </c>
      <c r="B20" s="119"/>
      <c r="C20" s="77">
        <v>146.9</v>
      </c>
      <c r="D20" s="123"/>
      <c r="E20" s="123"/>
      <c r="F20" s="78"/>
      <c r="G20" s="77">
        <v>146.9</v>
      </c>
      <c r="H20" s="123"/>
      <c r="I20" s="123"/>
      <c r="J20" s="123"/>
      <c r="K20" s="123"/>
      <c r="L20" s="78"/>
      <c r="M20" s="14"/>
      <c r="N20" s="14"/>
      <c r="O20" s="14"/>
      <c r="P20" s="14"/>
      <c r="Q20" s="14"/>
      <c r="R20" s="14"/>
    </row>
    <row r="21" spans="1:18" ht="18" customHeight="1" x14ac:dyDescent="0.25">
      <c r="A21" s="118" t="s">
        <v>11</v>
      </c>
      <c r="B21" s="119"/>
      <c r="C21" s="77">
        <v>515.29999999999995</v>
      </c>
      <c r="D21" s="123"/>
      <c r="E21" s="123"/>
      <c r="F21" s="78"/>
      <c r="G21" s="77">
        <v>515.29999999999995</v>
      </c>
      <c r="H21" s="123"/>
      <c r="I21" s="123"/>
      <c r="J21" s="123"/>
      <c r="K21" s="123"/>
      <c r="L21" s="78"/>
      <c r="M21" s="14"/>
      <c r="N21" s="14"/>
      <c r="O21" s="14"/>
      <c r="P21" s="14"/>
      <c r="Q21" s="14"/>
      <c r="R21" s="14"/>
    </row>
    <row r="22" spans="1:18" ht="33.6" customHeight="1" x14ac:dyDescent="0.25">
      <c r="A22" s="118" t="s">
        <v>43</v>
      </c>
      <c r="B22" s="119"/>
      <c r="C22" s="70">
        <v>9.3000000000000007</v>
      </c>
      <c r="D22" s="72"/>
      <c r="E22" s="72"/>
      <c r="F22" s="71"/>
      <c r="G22" s="124">
        <v>9.3000000000000007</v>
      </c>
      <c r="H22" s="124"/>
      <c r="I22" s="124"/>
      <c r="J22" s="124"/>
      <c r="K22" s="124"/>
      <c r="L22" s="124"/>
      <c r="M22" s="14"/>
      <c r="N22" s="14"/>
      <c r="O22" s="14"/>
      <c r="P22" s="14"/>
      <c r="Q22" s="14"/>
      <c r="R22" s="14"/>
    </row>
    <row r="23" spans="1:18" ht="51.6" customHeight="1" x14ac:dyDescent="0.25">
      <c r="A23" s="121" t="s">
        <v>44</v>
      </c>
      <c r="B23" s="122"/>
      <c r="C23" s="70">
        <f>C24+C25</f>
        <v>1851.2</v>
      </c>
      <c r="D23" s="72"/>
      <c r="E23" s="72"/>
      <c r="F23" s="71"/>
      <c r="G23" s="70">
        <f>G24+G25</f>
        <v>1393.5</v>
      </c>
      <c r="H23" s="72"/>
      <c r="I23" s="72"/>
      <c r="J23" s="72"/>
      <c r="K23" s="72"/>
      <c r="L23" s="71"/>
      <c r="M23" s="14"/>
      <c r="N23" s="14"/>
      <c r="O23" s="14"/>
      <c r="P23" s="14"/>
      <c r="Q23" s="14"/>
      <c r="R23" s="14"/>
    </row>
    <row r="24" spans="1:18" ht="19.899999999999999" customHeight="1" x14ac:dyDescent="0.25">
      <c r="A24" s="118" t="s">
        <v>10</v>
      </c>
      <c r="B24" s="119"/>
      <c r="C24" s="70">
        <v>122.3</v>
      </c>
      <c r="D24" s="72"/>
      <c r="E24" s="72"/>
      <c r="F24" s="71"/>
      <c r="G24" s="70">
        <v>122.3</v>
      </c>
      <c r="H24" s="72"/>
      <c r="I24" s="72"/>
      <c r="J24" s="72"/>
      <c r="K24" s="72"/>
      <c r="L24" s="71"/>
      <c r="M24" s="14"/>
      <c r="N24" s="14"/>
      <c r="O24" s="14"/>
      <c r="P24" s="14"/>
      <c r="Q24" s="14"/>
      <c r="R24" s="14"/>
    </row>
    <row r="25" spans="1:18" ht="21.6" customHeight="1" x14ac:dyDescent="0.25">
      <c r="A25" s="118" t="s">
        <v>11</v>
      </c>
      <c r="B25" s="119"/>
      <c r="C25" s="70">
        <v>1728.9</v>
      </c>
      <c r="D25" s="72"/>
      <c r="E25" s="72"/>
      <c r="F25" s="71"/>
      <c r="G25" s="70">
        <v>1271.2</v>
      </c>
      <c r="H25" s="72"/>
      <c r="I25" s="72"/>
      <c r="J25" s="72"/>
      <c r="K25" s="72"/>
      <c r="L25" s="71"/>
      <c r="M25" s="14"/>
      <c r="N25" s="14"/>
      <c r="O25" s="14"/>
      <c r="P25" s="14"/>
      <c r="Q25" s="14"/>
      <c r="R25" s="14"/>
    </row>
    <row r="26" spans="1:18" ht="65.45" customHeight="1" x14ac:dyDescent="0.25">
      <c r="A26" s="121" t="s">
        <v>45</v>
      </c>
      <c r="B26" s="122"/>
      <c r="C26" s="70">
        <f>C27+C28</f>
        <v>1279</v>
      </c>
      <c r="D26" s="72"/>
      <c r="E26" s="72"/>
      <c r="F26" s="71"/>
      <c r="G26" s="102">
        <f>G27+G28</f>
        <v>1235.5</v>
      </c>
      <c r="H26" s="104"/>
      <c r="I26" s="104"/>
      <c r="J26" s="104"/>
      <c r="K26" s="104"/>
      <c r="L26" s="103"/>
      <c r="M26" s="14"/>
      <c r="N26" s="14"/>
      <c r="O26" s="14"/>
      <c r="P26" s="14"/>
      <c r="Q26" s="14"/>
      <c r="R26" s="14"/>
    </row>
    <row r="27" spans="1:18" ht="25.15" customHeight="1" x14ac:dyDescent="0.25">
      <c r="A27" s="118" t="s">
        <v>10</v>
      </c>
      <c r="B27" s="119"/>
      <c r="C27" s="70">
        <v>564.5</v>
      </c>
      <c r="D27" s="72"/>
      <c r="E27" s="72"/>
      <c r="F27" s="71"/>
      <c r="G27" s="102">
        <v>564.5</v>
      </c>
      <c r="H27" s="104"/>
      <c r="I27" s="104"/>
      <c r="J27" s="104"/>
      <c r="K27" s="104"/>
      <c r="L27" s="103"/>
      <c r="M27" s="14"/>
      <c r="N27" s="14"/>
      <c r="O27" s="14"/>
      <c r="P27" s="14"/>
      <c r="Q27" s="14"/>
      <c r="R27" s="14"/>
    </row>
    <row r="28" spans="1:18" ht="24" customHeight="1" x14ac:dyDescent="0.25">
      <c r="A28" s="118" t="s">
        <v>11</v>
      </c>
      <c r="B28" s="119"/>
      <c r="C28" s="70">
        <v>714.5</v>
      </c>
      <c r="D28" s="72"/>
      <c r="E28" s="72"/>
      <c r="F28" s="71"/>
      <c r="G28" s="102">
        <v>671</v>
      </c>
      <c r="H28" s="104"/>
      <c r="I28" s="104"/>
      <c r="J28" s="104"/>
      <c r="K28" s="104"/>
      <c r="L28" s="103"/>
      <c r="M28" s="14"/>
      <c r="N28" s="14"/>
      <c r="O28" s="14"/>
      <c r="P28" s="14"/>
      <c r="Q28" s="14"/>
      <c r="R28" s="14"/>
    </row>
    <row r="29" spans="1:18" ht="33.75" customHeight="1" x14ac:dyDescent="0.25">
      <c r="A29" s="118" t="s">
        <v>46</v>
      </c>
      <c r="B29" s="119"/>
      <c r="C29" s="70">
        <f>C30+C31</f>
        <v>250.8</v>
      </c>
      <c r="D29" s="72"/>
      <c r="E29" s="72"/>
      <c r="F29" s="71"/>
      <c r="G29" s="102">
        <f>G30+G31</f>
        <v>250.8</v>
      </c>
      <c r="H29" s="104"/>
      <c r="I29" s="104"/>
      <c r="J29" s="104"/>
      <c r="K29" s="104"/>
      <c r="L29" s="103"/>
      <c r="M29" s="14"/>
      <c r="N29" s="14"/>
      <c r="O29" s="14"/>
      <c r="P29" s="14"/>
      <c r="Q29" s="14"/>
      <c r="R29" s="14"/>
    </row>
    <row r="30" spans="1:18" ht="22.15" customHeight="1" x14ac:dyDescent="0.25">
      <c r="A30" s="118" t="s">
        <v>10</v>
      </c>
      <c r="B30" s="119"/>
      <c r="C30" s="70">
        <v>231</v>
      </c>
      <c r="D30" s="72"/>
      <c r="E30" s="72"/>
      <c r="F30" s="71"/>
      <c r="G30" s="102">
        <v>231</v>
      </c>
      <c r="H30" s="104"/>
      <c r="I30" s="104"/>
      <c r="J30" s="104"/>
      <c r="K30" s="104"/>
      <c r="L30" s="103"/>
      <c r="M30" s="14"/>
      <c r="N30" s="14"/>
      <c r="O30" s="14"/>
      <c r="P30" s="14"/>
      <c r="Q30" s="14"/>
      <c r="R30" s="14"/>
    </row>
    <row r="31" spans="1:18" ht="19.899999999999999" customHeight="1" x14ac:dyDescent="0.25">
      <c r="A31" s="118" t="s">
        <v>11</v>
      </c>
      <c r="B31" s="119"/>
      <c r="C31" s="70">
        <v>19.8</v>
      </c>
      <c r="D31" s="72"/>
      <c r="E31" s="72"/>
      <c r="F31" s="71"/>
      <c r="G31" s="102">
        <v>19.8</v>
      </c>
      <c r="H31" s="104"/>
      <c r="I31" s="104"/>
      <c r="J31" s="104"/>
      <c r="K31" s="104"/>
      <c r="L31" s="103"/>
      <c r="M31" s="14"/>
      <c r="N31" s="14"/>
      <c r="O31" s="14"/>
      <c r="P31" s="14"/>
      <c r="Q31" s="14"/>
      <c r="R31" s="14"/>
    </row>
    <row r="32" spans="1:18" ht="36.6" customHeight="1" x14ac:dyDescent="0.25">
      <c r="A32" s="118" t="s">
        <v>47</v>
      </c>
      <c r="B32" s="119"/>
      <c r="C32" s="70">
        <f>C33+C34</f>
        <v>0</v>
      </c>
      <c r="D32" s="72"/>
      <c r="E32" s="72"/>
      <c r="F32" s="71"/>
      <c r="G32" s="102">
        <f>G33+G34</f>
        <v>0</v>
      </c>
      <c r="H32" s="104"/>
      <c r="I32" s="104"/>
      <c r="J32" s="104"/>
      <c r="K32" s="104"/>
      <c r="L32" s="103"/>
      <c r="M32" s="14"/>
      <c r="N32" s="14"/>
      <c r="O32" s="14"/>
      <c r="P32" s="14"/>
      <c r="Q32" s="14"/>
      <c r="R32" s="14"/>
    </row>
    <row r="33" spans="1:18" ht="20.45" customHeight="1" x14ac:dyDescent="0.25">
      <c r="A33" s="118" t="s">
        <v>10</v>
      </c>
      <c r="B33" s="119"/>
      <c r="C33" s="70"/>
      <c r="D33" s="72"/>
      <c r="E33" s="72"/>
      <c r="F33" s="71"/>
      <c r="G33" s="102"/>
      <c r="H33" s="104"/>
      <c r="I33" s="104"/>
      <c r="J33" s="104"/>
      <c r="K33" s="104"/>
      <c r="L33" s="103"/>
      <c r="M33" s="14"/>
      <c r="N33" s="14"/>
      <c r="O33" s="14"/>
      <c r="P33" s="14"/>
      <c r="Q33" s="14"/>
      <c r="R33" s="14"/>
    </row>
    <row r="34" spans="1:18" ht="21" customHeight="1" x14ac:dyDescent="0.25">
      <c r="A34" s="118" t="s">
        <v>11</v>
      </c>
      <c r="B34" s="119"/>
      <c r="C34" s="70">
        <v>0</v>
      </c>
      <c r="D34" s="72"/>
      <c r="E34" s="72"/>
      <c r="F34" s="71"/>
      <c r="G34" s="102">
        <v>0</v>
      </c>
      <c r="H34" s="104"/>
      <c r="I34" s="104"/>
      <c r="J34" s="104"/>
      <c r="K34" s="104"/>
      <c r="L34" s="103"/>
      <c r="M34" s="14"/>
      <c r="N34" s="14"/>
      <c r="O34" s="14"/>
      <c r="P34" s="14"/>
      <c r="Q34" s="14"/>
      <c r="R34" s="14"/>
    </row>
    <row r="35" spans="1:18" ht="21.6" customHeight="1" x14ac:dyDescent="0.25">
      <c r="A35" s="118" t="s">
        <v>48</v>
      </c>
      <c r="B35" s="119"/>
      <c r="C35" s="70">
        <v>538.9</v>
      </c>
      <c r="D35" s="72"/>
      <c r="E35" s="72"/>
      <c r="F35" s="71"/>
      <c r="G35" s="102">
        <v>538.9</v>
      </c>
      <c r="H35" s="104"/>
      <c r="I35" s="104"/>
      <c r="J35" s="104"/>
      <c r="K35" s="104"/>
      <c r="L35" s="103"/>
      <c r="M35" s="14"/>
      <c r="N35" s="14"/>
      <c r="O35" s="14"/>
      <c r="P35" s="14"/>
      <c r="Q35" s="14"/>
      <c r="R35" s="14"/>
    </row>
    <row r="36" spans="1:18" ht="22.5" customHeight="1" x14ac:dyDescent="0.25">
      <c r="A36" s="118" t="s">
        <v>49</v>
      </c>
      <c r="B36" s="119"/>
      <c r="C36" s="70">
        <v>0</v>
      </c>
      <c r="D36" s="72"/>
      <c r="E36" s="72"/>
      <c r="F36" s="71"/>
      <c r="G36" s="102">
        <v>0</v>
      </c>
      <c r="H36" s="104"/>
      <c r="I36" s="104"/>
      <c r="J36" s="104"/>
      <c r="K36" s="104"/>
      <c r="L36" s="103"/>
      <c r="M36" s="14"/>
      <c r="N36" s="14"/>
      <c r="O36" s="14"/>
      <c r="P36" s="14"/>
      <c r="Q36" s="14"/>
      <c r="R36" s="14"/>
    </row>
    <row r="37" spans="1:18" ht="174.6" customHeight="1" x14ac:dyDescent="0.25">
      <c r="A37" s="118" t="s">
        <v>50</v>
      </c>
      <c r="B37" s="119"/>
      <c r="C37" s="70">
        <v>613.5</v>
      </c>
      <c r="D37" s="72"/>
      <c r="E37" s="72"/>
      <c r="F37" s="71"/>
      <c r="G37" s="102">
        <v>613.5</v>
      </c>
      <c r="H37" s="104"/>
      <c r="I37" s="104"/>
      <c r="J37" s="104"/>
      <c r="K37" s="104"/>
      <c r="L37" s="103"/>
      <c r="M37" s="14"/>
      <c r="N37" s="14"/>
      <c r="O37" s="14"/>
      <c r="P37" s="14"/>
      <c r="Q37" s="14"/>
      <c r="R37" s="14"/>
    </row>
    <row r="38" spans="1:18" ht="19.899999999999999" customHeight="1" x14ac:dyDescent="0.25">
      <c r="A38" s="41" t="s">
        <v>102</v>
      </c>
      <c r="B38" s="43"/>
      <c r="C38" s="120">
        <f>C4+C7+C8+C11+C12+C15+C18+C19+C22+C23+C26+C29+C32+C35+C36+C37</f>
        <v>5781.2</v>
      </c>
      <c r="D38" s="65"/>
      <c r="E38" s="65"/>
      <c r="F38" s="66"/>
      <c r="G38" s="114">
        <f>G4+G7+G8+G12+G15+G19+G22+G23+G26+G29+G32+G35+G37</f>
        <v>5280</v>
      </c>
      <c r="H38" s="115"/>
      <c r="I38" s="115"/>
      <c r="J38" s="115"/>
      <c r="K38" s="115"/>
      <c r="L38" s="116"/>
      <c r="M38" s="18"/>
      <c r="N38" s="18"/>
      <c r="O38" s="18"/>
      <c r="P38" s="18"/>
      <c r="Q38" s="14"/>
      <c r="R38" s="14"/>
    </row>
    <row r="39" spans="1:18" ht="37.9" customHeight="1" x14ac:dyDescent="0.25">
      <c r="A39" s="41" t="s">
        <v>10</v>
      </c>
      <c r="B39" s="43"/>
      <c r="C39" s="117">
        <f>C5+C9+C13+C16+C20+C22+C24+C27+C30+C33+C35+C37</f>
        <v>2416.4</v>
      </c>
      <c r="D39" s="45"/>
      <c r="E39" s="45"/>
      <c r="F39" s="46"/>
      <c r="G39" s="114">
        <f>G5+G9+G13+G16+G20+G22+G24+G27+G30+G33+G35+G37</f>
        <v>2416.4</v>
      </c>
      <c r="H39" s="115"/>
      <c r="I39" s="115"/>
      <c r="J39" s="115"/>
      <c r="K39" s="115"/>
      <c r="L39" s="116"/>
      <c r="M39" s="18"/>
      <c r="N39" s="18"/>
      <c r="O39" s="18"/>
      <c r="P39" s="18"/>
      <c r="Q39" s="14"/>
      <c r="R39" s="14"/>
    </row>
    <row r="40" spans="1:18" ht="18.75" customHeight="1" x14ac:dyDescent="0.25">
      <c r="A40" s="41" t="s">
        <v>11</v>
      </c>
      <c r="B40" s="43"/>
      <c r="C40" s="117">
        <f>C6+C10+C14+C17+C21+C25+C28+C31+C34</f>
        <v>3364.8</v>
      </c>
      <c r="D40" s="45"/>
      <c r="E40" s="45"/>
      <c r="F40" s="46"/>
      <c r="G40" s="114">
        <f>G6+G10+G14+G17+G21+G25+G28+G31+G34</f>
        <v>2863.6000000000004</v>
      </c>
      <c r="H40" s="115"/>
      <c r="I40" s="115"/>
      <c r="J40" s="115"/>
      <c r="K40" s="115"/>
      <c r="L40" s="116"/>
      <c r="M40" s="15"/>
      <c r="N40" s="15"/>
      <c r="O40" s="15"/>
      <c r="P40" s="15"/>
      <c r="Q40" s="14"/>
      <c r="R40" s="14"/>
    </row>
    <row r="41" spans="1:18" ht="21.75" customHeight="1" x14ac:dyDescent="0.25">
      <c r="A41" s="73" t="s">
        <v>30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17"/>
      <c r="N41" s="17"/>
      <c r="O41" s="17"/>
      <c r="P41" s="17"/>
      <c r="Q41" s="14"/>
      <c r="R41" s="14"/>
    </row>
    <row r="42" spans="1:18" s="20" customFormat="1" ht="19.149999999999999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5"/>
      <c r="R42" s="25"/>
    </row>
    <row r="43" spans="1:18" s="20" customFormat="1" ht="37.5" customHeight="1" x14ac:dyDescent="0.25">
      <c r="A43" s="32" t="s">
        <v>151</v>
      </c>
      <c r="B43" s="112"/>
      <c r="C43" s="112"/>
      <c r="D43" s="112"/>
      <c r="E43" s="112"/>
      <c r="F43" s="112"/>
      <c r="G43" s="112"/>
      <c r="H43" s="26"/>
      <c r="I43" s="26"/>
      <c r="J43" s="26"/>
      <c r="K43" s="26"/>
      <c r="L43" s="113" t="s">
        <v>152</v>
      </c>
      <c r="M43" s="113"/>
      <c r="N43" s="113"/>
      <c r="O43" s="113"/>
      <c r="P43" s="113"/>
      <c r="Q43" s="25"/>
      <c r="R43" s="25"/>
    </row>
    <row r="44" spans="1:18" s="20" customFormat="1" ht="18.600000000000001" customHeight="1" x14ac:dyDescent="0.25">
      <c r="A44" s="30"/>
      <c r="B44" s="111" t="s">
        <v>31</v>
      </c>
      <c r="C44" s="111"/>
      <c r="D44" s="111"/>
      <c r="E44" s="111"/>
      <c r="F44" s="111"/>
      <c r="G44" s="111"/>
      <c r="H44" s="26"/>
      <c r="I44" s="26"/>
      <c r="J44" s="26"/>
      <c r="K44" s="26"/>
      <c r="L44" s="31" t="s">
        <v>32</v>
      </c>
      <c r="M44" s="31"/>
      <c r="N44" s="31"/>
      <c r="O44" s="31"/>
      <c r="P44" s="31"/>
      <c r="Q44" s="25"/>
      <c r="R44" s="25"/>
    </row>
    <row r="45" spans="1:18" s="20" customFormat="1" ht="21.6" customHeight="1" x14ac:dyDescent="0.25">
      <c r="A45" s="3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5"/>
      <c r="R45" s="25"/>
    </row>
    <row r="46" spans="1:18" s="20" customFormat="1" ht="20.45" customHeight="1" x14ac:dyDescent="0.25">
      <c r="A46" s="30" t="s">
        <v>33</v>
      </c>
      <c r="B46" s="112"/>
      <c r="C46" s="112"/>
      <c r="D46" s="112"/>
      <c r="E46" s="112"/>
      <c r="F46" s="112"/>
      <c r="G46" s="112"/>
      <c r="H46" s="26"/>
      <c r="I46" s="26"/>
      <c r="J46" s="26"/>
      <c r="K46" s="26"/>
      <c r="L46" s="113" t="s">
        <v>34</v>
      </c>
      <c r="M46" s="113"/>
      <c r="N46" s="113"/>
      <c r="O46" s="113"/>
      <c r="P46" s="113"/>
      <c r="Q46" s="25"/>
      <c r="R46" s="25"/>
    </row>
    <row r="47" spans="1:18" s="20" customFormat="1" ht="20.45" customHeight="1" x14ac:dyDescent="0.25">
      <c r="A47" s="30"/>
      <c r="B47" s="111" t="s">
        <v>31</v>
      </c>
      <c r="C47" s="111"/>
      <c r="D47" s="111"/>
      <c r="E47" s="111"/>
      <c r="F47" s="111"/>
      <c r="G47" s="111"/>
      <c r="H47" s="26"/>
      <c r="I47" s="26"/>
      <c r="J47" s="26"/>
      <c r="K47" s="26"/>
      <c r="L47" s="31" t="s">
        <v>32</v>
      </c>
      <c r="M47" s="31"/>
      <c r="N47" s="31"/>
      <c r="O47" s="31"/>
      <c r="P47" s="31"/>
      <c r="Q47" s="25"/>
      <c r="R47" s="25"/>
    </row>
    <row r="48" spans="1:18" s="20" customFormat="1" x14ac:dyDescent="0.25"/>
    <row r="49" s="20" customFormat="1" x14ac:dyDescent="0.25"/>
  </sheetData>
  <mergeCells count="125">
    <mergeCell ref="A1:L1"/>
    <mergeCell ref="A2:B2"/>
    <mergeCell ref="C2:F2"/>
    <mergeCell ref="G2:L2"/>
    <mergeCell ref="A3:B3"/>
    <mergeCell ref="C3:F3"/>
    <mergeCell ref="G3:L3"/>
    <mergeCell ref="A5:B5"/>
    <mergeCell ref="C5:F5"/>
    <mergeCell ref="G5:L5"/>
    <mergeCell ref="A4:B4"/>
    <mergeCell ref="C4:F4"/>
    <mergeCell ref="G4:L4"/>
    <mergeCell ref="A9:B9"/>
    <mergeCell ref="C9:F9"/>
    <mergeCell ref="G9:L9"/>
    <mergeCell ref="A8:B8"/>
    <mergeCell ref="C8:F8"/>
    <mergeCell ref="G8:L8"/>
    <mergeCell ref="A6:B6"/>
    <mergeCell ref="C6:F6"/>
    <mergeCell ref="A7:B7"/>
    <mergeCell ref="C7:F7"/>
    <mergeCell ref="G7:L7"/>
    <mergeCell ref="G6:L6"/>
    <mergeCell ref="A13:B13"/>
    <mergeCell ref="C13:F13"/>
    <mergeCell ref="G13:L13"/>
    <mergeCell ref="A14:B14"/>
    <mergeCell ref="C14:F14"/>
    <mergeCell ref="G14:L14"/>
    <mergeCell ref="A10:B10"/>
    <mergeCell ref="C10:F10"/>
    <mergeCell ref="G10:L10"/>
    <mergeCell ref="A12:B12"/>
    <mergeCell ref="C12:F12"/>
    <mergeCell ref="G12:L12"/>
    <mergeCell ref="A11:B11"/>
    <mergeCell ref="C11:F11"/>
    <mergeCell ref="G11:L11"/>
    <mergeCell ref="A17:B17"/>
    <mergeCell ref="C17:F17"/>
    <mergeCell ref="G17:L17"/>
    <mergeCell ref="A18:B18"/>
    <mergeCell ref="C18:F18"/>
    <mergeCell ref="G18:L18"/>
    <mergeCell ref="A15:B15"/>
    <mergeCell ref="C15:F15"/>
    <mergeCell ref="G15:L15"/>
    <mergeCell ref="A16:B16"/>
    <mergeCell ref="C16:F16"/>
    <mergeCell ref="G16:L16"/>
    <mergeCell ref="A21:B21"/>
    <mergeCell ref="C21:F21"/>
    <mergeCell ref="G21:L21"/>
    <mergeCell ref="A22:B22"/>
    <mergeCell ref="C22:F22"/>
    <mergeCell ref="G22:L22"/>
    <mergeCell ref="A19:B19"/>
    <mergeCell ref="C19:F19"/>
    <mergeCell ref="G19:L19"/>
    <mergeCell ref="A20:B20"/>
    <mergeCell ref="C20:F20"/>
    <mergeCell ref="G20:L20"/>
    <mergeCell ref="A25:B25"/>
    <mergeCell ref="C25:F25"/>
    <mergeCell ref="G25:L25"/>
    <mergeCell ref="A26:B26"/>
    <mergeCell ref="C26:F26"/>
    <mergeCell ref="G26:L26"/>
    <mergeCell ref="A23:B23"/>
    <mergeCell ref="C23:F23"/>
    <mergeCell ref="G23:L23"/>
    <mergeCell ref="A24:B24"/>
    <mergeCell ref="C24:F24"/>
    <mergeCell ref="G24:L24"/>
    <mergeCell ref="A29:B29"/>
    <mergeCell ref="C29:F29"/>
    <mergeCell ref="G29:L29"/>
    <mergeCell ref="A30:B30"/>
    <mergeCell ref="C30:F30"/>
    <mergeCell ref="G30:L30"/>
    <mergeCell ref="A27:B27"/>
    <mergeCell ref="C27:F27"/>
    <mergeCell ref="G27:L27"/>
    <mergeCell ref="A28:B28"/>
    <mergeCell ref="C28:F28"/>
    <mergeCell ref="G28:L28"/>
    <mergeCell ref="A31:B31"/>
    <mergeCell ref="C31:F31"/>
    <mergeCell ref="G31:L31"/>
    <mergeCell ref="A32:B32"/>
    <mergeCell ref="C32:F32"/>
    <mergeCell ref="G32:L32"/>
    <mergeCell ref="G35:L35"/>
    <mergeCell ref="A34:B34"/>
    <mergeCell ref="C34:F34"/>
    <mergeCell ref="G34:L34"/>
    <mergeCell ref="A35:B35"/>
    <mergeCell ref="C35:F35"/>
    <mergeCell ref="A36:B36"/>
    <mergeCell ref="C36:F36"/>
    <mergeCell ref="G36:L36"/>
    <mergeCell ref="B44:G44"/>
    <mergeCell ref="C39:F39"/>
    <mergeCell ref="G39:L39"/>
    <mergeCell ref="C38:F38"/>
    <mergeCell ref="G38:L38"/>
    <mergeCell ref="A33:B33"/>
    <mergeCell ref="C33:F33"/>
    <mergeCell ref="G33:L33"/>
    <mergeCell ref="A37:B37"/>
    <mergeCell ref="C37:F37"/>
    <mergeCell ref="G37:L37"/>
    <mergeCell ref="B47:G47"/>
    <mergeCell ref="B43:G43"/>
    <mergeCell ref="L43:P43"/>
    <mergeCell ref="A40:B40"/>
    <mergeCell ref="G40:L40"/>
    <mergeCell ref="A41:L41"/>
    <mergeCell ref="L46:P46"/>
    <mergeCell ref="C40:F40"/>
    <mergeCell ref="A38:B38"/>
    <mergeCell ref="B46:G46"/>
    <mergeCell ref="A39:B39"/>
  </mergeCells>
  <phoneticPr fontId="0" type="noConversion"/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показатели</vt:lpstr>
      <vt:lpstr>кредиторка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2020-11-19T06:05:37Z</cp:lastPrinted>
  <dcterms:created xsi:type="dcterms:W3CDTF">2019-02-27T06:13:22Z</dcterms:created>
  <dcterms:modified xsi:type="dcterms:W3CDTF">2020-11-19T06:06:45Z</dcterms:modified>
</cp:coreProperties>
</file>