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300" windowHeight="8760"/>
  </bookViews>
  <sheets>
    <sheet name="мероприятия" sheetId="1" r:id="rId1"/>
    <sheet name="показатели" sheetId="2" r:id="rId2"/>
    <sheet name="кредиторка" sheetId="3" r:id="rId3"/>
  </sheets>
  <definedNames>
    <definedName name="_xlnm.Print_Area" localSheetId="1">показатели!$A$1:$P$56</definedName>
  </definedNames>
  <calcPr calcId="114210"/>
</workbook>
</file>

<file path=xl/calcChain.xml><?xml version="1.0" encoding="utf-8"?>
<calcChain xmlns="http://schemas.openxmlformats.org/spreadsheetml/2006/main">
  <c r="E38" i="1"/>
  <c r="G40" i="3"/>
  <c r="C40"/>
  <c r="G39"/>
  <c r="C39"/>
  <c r="G4"/>
  <c r="G8"/>
  <c r="G12"/>
  <c r="G15"/>
  <c r="G19"/>
  <c r="G23"/>
  <c r="G26"/>
  <c r="G29"/>
  <c r="G32"/>
  <c r="G38"/>
  <c r="C4"/>
  <c r="C8"/>
  <c r="C12"/>
  <c r="C15"/>
  <c r="C19"/>
  <c r="C23"/>
  <c r="C26"/>
  <c r="C29"/>
  <c r="C32"/>
  <c r="C38"/>
  <c r="J39" i="1"/>
  <c r="J40"/>
  <c r="E39"/>
  <c r="E40"/>
  <c r="R40"/>
  <c r="N39"/>
  <c r="O39"/>
  <c r="L39"/>
  <c r="L40"/>
  <c r="C39"/>
  <c r="C40"/>
  <c r="D39"/>
  <c r="D40"/>
  <c r="F39"/>
  <c r="F40"/>
  <c r="B40"/>
  <c r="Q40"/>
  <c r="P40"/>
  <c r="O40"/>
  <c r="N40"/>
  <c r="M40"/>
  <c r="K40"/>
  <c r="I39"/>
  <c r="I40"/>
  <c r="H40"/>
  <c r="G39"/>
  <c r="G40"/>
  <c r="R39"/>
  <c r="B38"/>
  <c r="B39"/>
  <c r="Q39"/>
  <c r="R38"/>
  <c r="L38"/>
  <c r="Q38"/>
  <c r="G38"/>
  <c r="J36"/>
  <c r="E36"/>
  <c r="R36"/>
  <c r="L33"/>
  <c r="L34"/>
  <c r="L35"/>
  <c r="L36"/>
  <c r="B33"/>
  <c r="B34"/>
  <c r="B35"/>
  <c r="B36"/>
  <c r="Q36"/>
  <c r="P36"/>
  <c r="O36"/>
  <c r="N36"/>
  <c r="M36"/>
  <c r="K36"/>
  <c r="I36"/>
  <c r="H36"/>
  <c r="G33"/>
  <c r="G34"/>
  <c r="G35"/>
  <c r="G36"/>
  <c r="F36"/>
  <c r="D36"/>
  <c r="C36"/>
  <c r="R35"/>
  <c r="Q35"/>
  <c r="R34"/>
  <c r="Q34"/>
  <c r="R33"/>
  <c r="Q33"/>
  <c r="J31"/>
  <c r="E28"/>
  <c r="E31"/>
  <c r="R31"/>
  <c r="M31"/>
  <c r="N31"/>
  <c r="O31"/>
  <c r="P31"/>
  <c r="L31"/>
  <c r="C28"/>
  <c r="C31"/>
  <c r="D28"/>
  <c r="D31"/>
  <c r="F25"/>
  <c r="F31"/>
  <c r="B31"/>
  <c r="Q31"/>
  <c r="K28"/>
  <c r="K31"/>
  <c r="I31"/>
  <c r="H31"/>
  <c r="G31"/>
  <c r="R30"/>
  <c r="L30"/>
  <c r="B30"/>
  <c r="Q30"/>
  <c r="G30"/>
  <c r="R29"/>
  <c r="L29"/>
  <c r="B29"/>
  <c r="Q29"/>
  <c r="G29"/>
  <c r="J28"/>
  <c r="R28"/>
  <c r="M28"/>
  <c r="N28"/>
  <c r="O28"/>
  <c r="P28"/>
  <c r="L28"/>
  <c r="B28"/>
  <c r="Q28"/>
  <c r="I28"/>
  <c r="H28"/>
  <c r="G28"/>
  <c r="R27"/>
  <c r="L27"/>
  <c r="B27"/>
  <c r="Q27"/>
  <c r="G27"/>
  <c r="R26"/>
  <c r="L26"/>
  <c r="B26"/>
  <c r="Q26"/>
  <c r="G26"/>
  <c r="R25"/>
  <c r="L25"/>
  <c r="B25"/>
  <c r="Q25"/>
  <c r="G25"/>
  <c r="J23"/>
  <c r="E17"/>
  <c r="E22"/>
  <c r="E23"/>
  <c r="R23"/>
  <c r="M23"/>
  <c r="N23"/>
  <c r="O23"/>
  <c r="P23"/>
  <c r="L23"/>
  <c r="F17"/>
  <c r="B17"/>
  <c r="F18"/>
  <c r="B18"/>
  <c r="B19"/>
  <c r="F20"/>
  <c r="B20"/>
  <c r="B21"/>
  <c r="B22"/>
  <c r="B23"/>
  <c r="Q23"/>
  <c r="K23"/>
  <c r="I23"/>
  <c r="H23"/>
  <c r="G17"/>
  <c r="G18"/>
  <c r="G19"/>
  <c r="G20"/>
  <c r="G21"/>
  <c r="G22"/>
  <c r="G23"/>
  <c r="F23"/>
  <c r="D23"/>
  <c r="C23"/>
  <c r="R22"/>
  <c r="L22"/>
  <c r="Q22"/>
  <c r="R21"/>
  <c r="L21"/>
  <c r="Q21"/>
  <c r="R20"/>
  <c r="L20"/>
  <c r="Q20"/>
  <c r="L19"/>
  <c r="Q19"/>
  <c r="L18"/>
  <c r="Q18"/>
  <c r="R17"/>
  <c r="L17"/>
  <c r="Q17"/>
  <c r="J15"/>
  <c r="E11"/>
  <c r="E15"/>
  <c r="R15"/>
  <c r="M15"/>
  <c r="N15"/>
  <c r="O15"/>
  <c r="P15"/>
  <c r="L15"/>
  <c r="B11"/>
  <c r="B12"/>
  <c r="B13"/>
  <c r="B14"/>
  <c r="B15"/>
  <c r="Q15"/>
  <c r="K15"/>
  <c r="I15"/>
  <c r="H15"/>
  <c r="G15"/>
  <c r="F15"/>
  <c r="D15"/>
  <c r="C15"/>
  <c r="R14"/>
  <c r="L14"/>
  <c r="Q14"/>
  <c r="G14"/>
  <c r="R13"/>
  <c r="L13"/>
  <c r="Q13"/>
  <c r="G13"/>
  <c r="R12"/>
  <c r="L12"/>
  <c r="Q12"/>
  <c r="G12"/>
  <c r="R11"/>
  <c r="L11"/>
  <c r="Q11"/>
  <c r="G11"/>
</calcChain>
</file>

<file path=xl/sharedStrings.xml><?xml version="1.0" encoding="utf-8"?>
<sst xmlns="http://schemas.openxmlformats.org/spreadsheetml/2006/main" count="226" uniqueCount="155">
  <si>
    <t>ОТЧЕТ</t>
  </si>
  <si>
    <t>Наименование мероприятия</t>
  </si>
  <si>
    <t>Утверждено сводной бюджетной росписью на очередной финансовый год и плановый период, тыс.рублей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</si>
  <si>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</si>
  <si>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</si>
  <si>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</si>
  <si>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</si>
  <si>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Всего</t>
  </si>
  <si>
    <t>федеральный бюджет</t>
  </si>
  <si>
    <t>областной бюджет</t>
  </si>
  <si>
    <t>бюджет городского округа - город Камышин</t>
  </si>
  <si>
    <t>внебюджетные источники</t>
  </si>
  <si>
    <t>1. Цель: Формирование на территории городского округа - город Камышин благоприятнойсоциокультурной среды, условий для равного доступа граждан к культурным ценностям и информационным ресурсам, для развития и реализации их творческих способностей</t>
  </si>
  <si>
    <t>1.1.2. Обеспечение безопасности сохранности музейных предметов и музейных коллекций посредством охранных систем (сигнализации)</t>
  </si>
  <si>
    <t>1.1.3. Обеспечение комфортного пребывания посетителей в музее (коммунальные услуги)</t>
  </si>
  <si>
    <t>1.1.4. Участие в проведении областных семинаров, конференций, конкурсов, музейных акций, круглых столов, и др. мероприятий по проблемам музейного дела</t>
  </si>
  <si>
    <t xml:space="preserve"> Мероприятие</t>
  </si>
  <si>
    <t>ВСЕГО подпрограмма «Сохранение музейно-выставочных коллекций»</t>
  </si>
  <si>
    <t xml:space="preserve"> - поддержка творческой деятельности  муниципальных театров в населенных пунктах с численностью населения до 300 тысяч человек, в том числе:</t>
  </si>
  <si>
    <t>создание новых постановок и показ спектаклей на стационаре</t>
  </si>
  <si>
    <t xml:space="preserve">1.1.1. Обеспечение сохранения, учета, использования и популяризации музейных коллекций </t>
  </si>
  <si>
    <t>Достижение значений целевых показателей</t>
  </si>
  <si>
    <t>Цели и задачи</t>
  </si>
  <si>
    <t>Наименование целевого показателя (индикатора)</t>
  </si>
  <si>
    <t>Единица измерения</t>
  </si>
  <si>
    <t>Значения целевых показателей</t>
  </si>
  <si>
    <t>Обоснования отклонений значений целевого показателя на конец отчетного периода (при наличии)</t>
  </si>
  <si>
    <t>Достижение индикатора (да/нет)*</t>
  </si>
  <si>
    <t>отчетный период</t>
  </si>
  <si>
    <t>Наименование мероприятий*</t>
  </si>
  <si>
    <t xml:space="preserve">    * Заполняется в соответствии с наименованием мероприятия Программы</t>
  </si>
  <si>
    <t>(подпись)</t>
  </si>
  <si>
    <t>ФИО</t>
  </si>
  <si>
    <t>Главный бухгалтер</t>
  </si>
  <si>
    <t>Золотарева М.С.</t>
  </si>
  <si>
    <t xml:space="preserve">Обеспечение сохранения, учёта, использования и популяризации музейных коллекций
</t>
  </si>
  <si>
    <t>Обеспечение безопасности сохранности музейных предметов и музейных коллекций посредством охранных систем (сигнализация)</t>
  </si>
  <si>
    <t>Обеспечение комфортного пребывания посетителей в музее (коммунальные услуги)</t>
  </si>
  <si>
    <t>Участие в проведении областных семинаров, конференций, конкурсов, музейных акций, круглых столов, и др. мероприятий по проблемам музейного дела</t>
  </si>
  <si>
    <t>организация и проведение массовых мероприятий содержательного досуга детей и взрослого населения</t>
  </si>
  <si>
    <t>приобретение кинопродукции для коммерческого показа</t>
  </si>
  <si>
    <t>участие в региональных и российских кинофестивалях и расширение форм сотрудничества со зрительской аудиторией (организация обратной связи, используя возможности интернетресурсов учреждения)</t>
  </si>
  <si>
    <t xml:space="preserve">Развитие культурно - досуговой сферы, создание условий для творческого развития граждан, профессиональной и любительской деятельности в сфере исполнительских услуг, в том числе:
организация культурного досуга населения, подготовка, проведение культурно-массовых и зрелищных мероприятий
</t>
  </si>
  <si>
    <t>Организация городских социально-значимых мероприятий</t>
  </si>
  <si>
    <t>Создание условий для массового отдыха жителей городского округа - город Камышин и организация обустройства мест массового отдыха населения организация массового отдыха населения</t>
  </si>
  <si>
    <t>Подготовка и проведение зрелищных и культурно-массовых мероприятий, в том числе спектаклей театральными коллективами</t>
  </si>
  <si>
    <t>Обеспечение комфортного пребывания зрителей в театре (коммунальные услуги)</t>
  </si>
  <si>
    <t>Обеспечение безопасности деятельности театра посредством охранных систем (сигнализация); информационно-техническое обеспечение административной деятельности</t>
  </si>
  <si>
    <t>Библиотечное обслуживание населения</t>
  </si>
  <si>
    <t>Комплектование библиотечных фондов</t>
  </si>
  <si>
    <t xml:space="preserve">Обеспечение устойчивого функционирования и развития учр-ний культуры и Комитета в части финансово-экономической  деятельности, технического обеспечения:ведение бухгалтерского учета финансово-хозяйственной деятельности учреждений культуры, а так же предоставлении услуг по содержанию и обслуживанию зданий, используемых учреждениями культуры и Комитета по культуре
</t>
  </si>
  <si>
    <t>Ежегодный прирост экспонатов музейного фонда</t>
  </si>
  <si>
    <t>%</t>
  </si>
  <si>
    <t xml:space="preserve">Доля населения, посещающего музейные мероприятия на базе музейных экспозиций, выставок, в том числе экскурсий, музейных уроков, вернисажей и т.д. </t>
  </si>
  <si>
    <t>Количество музейных экспонатов, внесенных в электронный каталог музея (нарастающим итогом)</t>
  </si>
  <si>
    <t>ед.</t>
  </si>
  <si>
    <t>Доля сохраненных музейных предметов от общей численности музейного фонда</t>
  </si>
  <si>
    <t>Количество киносеансов для детской и юношеской аудитории</t>
  </si>
  <si>
    <t>Количество киносеансов для взрослой аудитории</t>
  </si>
  <si>
    <t>Количество граждан, посещающих кинофильмы на базе большого и малого кинозалов</t>
  </si>
  <si>
    <t>чел.</t>
  </si>
  <si>
    <t>Количество участников досуговых мероприятий (конкурсов, киноабонементов, выставок, фестивалей) МАУК ЦКД «Дружба»</t>
  </si>
  <si>
    <t>Количество культурно-досуговых мероприятий, организованных на территории Парка им. Комсомольцев-добровольцев</t>
  </si>
  <si>
    <t>Количество человек, посещающих аттракционы</t>
  </si>
  <si>
    <t>Количество спектаклей для взрослых и детей</t>
  </si>
  <si>
    <t>Количество зрителей, посещающих спектакли</t>
  </si>
  <si>
    <t>Организация и проведение культурно-массовых мероприятий</t>
  </si>
  <si>
    <t xml:space="preserve">Количество человек, посетивших культурно-массовые мероприятия </t>
  </si>
  <si>
    <t>Количество посещений библиотек</t>
  </si>
  <si>
    <t>Доля населения, получающего информационные библиотечные услуги через сайт МКУК «ЦГБС»</t>
  </si>
  <si>
    <t>Количество размещенных материалов МКУК «ЦГБС» (выставки, презентации) в социальных сетях</t>
  </si>
  <si>
    <t>Количество просроченной отчетной документации</t>
  </si>
  <si>
    <t>Количество жалоб от учреждений культуры, обслуживаемых МКУ «Центр ресурсного обеспечения»</t>
  </si>
  <si>
    <t>Отношение средней заработной платы работников учреждений культуры к средней заработной плате по Волгоградской области</t>
  </si>
  <si>
    <t>Всего подпрограмма «Организация киновидеопоказа, культурно - досуговой и социально - значимой деятельности»</t>
  </si>
  <si>
    <t xml:space="preserve">укрепление материально-технической базы муниципальных театров, включая: 
-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 и обслуживание);
- приобретение и установку кресел, сидений-трансформеров, кресельных групп, скамеек для зрительного зала (включая доставку, монтаж, демонтаж, погрузочно-разгрузочные работы и обслуживание)
</t>
  </si>
  <si>
    <t>Всего подпрограмма  «Организация театральной деятельности»</t>
  </si>
  <si>
    <t>Всего подпрограмма «Организация информационно- библиотечного обслуживания населения»</t>
  </si>
  <si>
    <t>Всего подпрограмма «Обеспечение выполнения функций казенных учреждений, обслуживающих учреждения культуры»</t>
  </si>
  <si>
    <t>ВСЕГО  по программе «Сохранение и развитие культуры и искусства на территории городского округа - город Камышин»</t>
  </si>
  <si>
    <t>1.4. Обеспечение равного доступа к услугам, информации, культурным ценностям и развитие интеллектуального уровня населения</t>
  </si>
  <si>
    <t>1.5.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</t>
  </si>
  <si>
    <t xml:space="preserve"> Задачи:      1.1. Сохранение и развитие инфраструктуры, обеспечивающей сохранность музейных ценностей и обеспечение к ним доступа граждан
</t>
  </si>
  <si>
    <t>1.2.1. Организация и проведение массовых мероприятий содержательного досуга детей и взрослого населения</t>
  </si>
  <si>
    <t>1.2.2. Приобретение кинопродукции для коммерческого показа</t>
  </si>
  <si>
    <t>1.2.3. Участие в региональных и российских кинофестивалях и расширение форм сотрудничества со зрительской аудиторией (организация обратной связи, использую возможности интернет ресурсов учреждений)</t>
  </si>
  <si>
    <t>1.2.4. Организация культурного досуга населения, подготовка, проведения культурно-массовых и зрелищных мероприятий</t>
  </si>
  <si>
    <t>1.2.5. Организация городских социально-значимых мероприятий</t>
  </si>
  <si>
    <t>1.2.6. Создание условий для массового отдыха жителей городского округа - город Камышин и организация обустройтсва мест массового отдыха населения</t>
  </si>
  <si>
    <t>1.3.1. Подготовка и проведение зрелищных и культурно-массовых мероприятий, в том числе спектаклей театральными коллективами</t>
  </si>
  <si>
    <t>1.3.2. Обеспечение комфортного пребывания зрителей в театре (коммунальные услуги)</t>
  </si>
  <si>
    <t>1.3.3. Обеспечение безопасности деятельности театра посредством охранных систем (сигнализации); информационно-техническое обеспечение административной деятельности</t>
  </si>
  <si>
    <t>1.4.1. Библиотечное обслуживание населения</t>
  </si>
  <si>
    <t>1.4.2. Комплектование библиотечных фондов</t>
  </si>
  <si>
    <t>1.4.3. Комплектование книжных фондов муниципальных общедоступных библиотек</t>
  </si>
  <si>
    <t>1.5.1. Ведение бухгалтерского учета финансово-хозяйственной деятельности учреждений культуры и Комитета по культуре, а также предоставление услуг по содержанию и обслуживанию зданий, используемых учреждениями культуры и Комитета по культуре</t>
  </si>
  <si>
    <t>1.2.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</si>
  <si>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 xml:space="preserve">1.3. Удовлетворение и создание духовных потребностей зрителей в сценическом искусстве, а так же орагнизация общегородских мероприятий </t>
  </si>
  <si>
    <t xml:space="preserve">  о ходе реализации муниципальной программы  «Сохранение и развитие культуры и искусства на территории городского округа - город Камышин»,  утвержденной постановлением Администрации городского округа - город Камышин  от «31» декабря 2013г.  № 3244-п (в ред. от 30.12.2019г. № 1648-п)</t>
  </si>
  <si>
    <t xml:space="preserve">  Кредиторская задолженность, сложившаяся на 01.01.2020г., по мероприятиям, реализуемым в рамках муниципальной программы «Сохранение и развитие культуры и искусства на территории городского округа - город Камышин»</t>
  </si>
  <si>
    <t>Сумма кредиторской задолженности, сложившейся на 01.01.2020, тыс.рублей</t>
  </si>
  <si>
    <t>Кассовые расходы по погашению кредиторской задолженности в 2020 году, тыс.рублей</t>
  </si>
  <si>
    <t>ИТОГО в т.ч.</t>
  </si>
  <si>
    <t xml:space="preserve"> план 2020 года</t>
  </si>
  <si>
    <t>Подпрограмма «Сохранение музейно-выставочных коллекций»</t>
  </si>
  <si>
    <t>1. Цель: Сохранение и развитие инфраструктуры, обеспечивающей сохранность музейных ценностей и обеспечение к ним доступа граждан</t>
  </si>
  <si>
    <t>Задачи: 1.1. Пополнение фондов музейными предметами и музейными коллекциями</t>
  </si>
  <si>
    <t xml:space="preserve">1.1.1. Обеспечение сохранения, учёта, использования и популяризации музейных коллекций
</t>
  </si>
  <si>
    <t>да</t>
  </si>
  <si>
    <t>1.2. Обеспечение доступа граждан к музейно-выставочным коллекциям (фондам)</t>
  </si>
  <si>
    <t>1.2.1. Обеспечение безопасности сохранности музейных предметов и музейных коллекций посредством охранных систем (сигнализация)
1.2.2. Обеспечение комфортного пребывания посетителей в музее (коммунальные услуги)</t>
  </si>
  <si>
    <t>1.3. Повышение качества учетно-хранительской деятельности музея, в том числе за счет использования новых информационных технологий</t>
  </si>
  <si>
    <t>1.3.1. Развитие музейной педагогики, методическая разработка инновационных форм просветительской деятельности музея: - участие в проведении областных семинаров, конференций, конкурсов, музейных акций, круглых столов, и др. мероприятий по проблемам музейного дела</t>
  </si>
  <si>
    <t>Подпрограмма «Организация киновидеопоказа и культурно-досуговой и социально значимой деятельности»</t>
  </si>
  <si>
    <t>2. Цель: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</si>
  <si>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>Задачи: 2.1. Популяризация отечественного и лучших образцов зарубежного киноискусства, авторского, научно-популярного, детского, анимационного и документального кино</t>
  </si>
  <si>
    <t xml:space="preserve">2.1.1. Создание условий для повышения качества, доступности и эффективности организации досуга и массового отдыха населения города, в том числе: 
- приобретение кинопродукции для коммерческого показа 
- организация и проведение массовых мероприятий содержательного досуга детей и взрослого населения
</t>
  </si>
  <si>
    <t>2.2. Развитие культурно-досуговой сферы, создание условий для творческого развития граждан, профессиональной и любительской деятельности в сфере исполнительского искусства</t>
  </si>
  <si>
    <t>2.2.1. Участие в региональных и российских кинофестивалях и расширение форм сотрудничества со зрительской аудиторией (организация обратной связи, используя возможности интернет ресурсов учреждения)</t>
  </si>
  <si>
    <t>2.3. Использование в деятельности культурно-досуговых учреждений просветительской, воспитательной и культурно-образовательных форм работы совместно с образовательными учреждениями города, негосударственными структурами и общественными организациями</t>
  </si>
  <si>
    <t>2.3.1. Развитие культурно-досуговой сферы, создание условий для творческого развития граждан, профессиональной и любительской деятельности в сфере исполнительских услуг, в том числе:                             - организация культурного досуга населения, подготовка, проведение культурно-массовых и зрелищных мероприятий</t>
  </si>
  <si>
    <t>Количество культурно-досуговых мероприятий, концертных программ организованных МБУ «ДК «Текстильщик»</t>
  </si>
  <si>
    <t>Доля населения, участвующего в культурно-досуговых мероприятиях МБУ «ДК «Текстильщик»</t>
  </si>
  <si>
    <t>2.4. Совершенствование и развитие форм массового отдыха камышан</t>
  </si>
  <si>
    <t>2.4.1. Создание условий для массового отдыха жителей городского округа - город Камышин и организация обустройства мест массового отдыха населения</t>
  </si>
  <si>
    <t>2.5. Расширение номенклатуры платных услуг населению и внедрение дополнительных услуг, ориентированных на конкретные целевые аудитории (семейные коллективы, люди с ограниченными возможностями движения, пожилые граждане)</t>
  </si>
  <si>
    <t>2.5.1. Организация городских социально значимых мероприятий</t>
  </si>
  <si>
    <t>Подпрограмма «Организация театральной деятельности»</t>
  </si>
  <si>
    <t xml:space="preserve">3.Цель: Удовлетворение и создание духовных потребностей зрителей в сценическом искусстве, а так же организация общегородских мероприятий </t>
  </si>
  <si>
    <t>Задачи: 3.1. Обеспечение доступа граждан к театральным постановкам</t>
  </si>
  <si>
    <t xml:space="preserve">3.1.1.    Обеспечение доступа граждан к театральным постановкам, создание условий для сохранения и развития профессиональной театральной деятельности, поддержка творческой деятельности, в том числе: 
- подготовка и проведение зрелищных и культурно-массовых мероприятий, в том числе спектаклей театральными коллективами
- обеспечение комфортного пребывания зрителей в театре (коммунальные услуги)
- обеспечение безопасности деятельности театра посредством охранных систем (сигнализация); 
информационно-техническое обеспечение административной деятельности
          </t>
  </si>
  <si>
    <t>3.2. Создание условий для сохранения и развития профессиональной театральной деятельности</t>
  </si>
  <si>
    <t xml:space="preserve">3.2.1. - поддержка творческой деятельности муниципальных театров в населенных пунктах с численностью населения до 300 тысяч человек, в том числе: 
- создание новых постановок и показ спектаклей на стационаре
- укрепление материально-технической базы муниципальных театров, включая: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 и обслуживание); - приобретение и установку кресел, сидений-трансформеров, кресельных групп, скамеек для зрительного зала (включая доставку, монтаж, демонтаж, погрузочно-разгрузочные работы
</t>
  </si>
  <si>
    <t>Подпрограмма «Организация информационно - библиотечного обслуживания населения»</t>
  </si>
  <si>
    <t>4. Цель: Обеспечение равного доступа к услугам, информации, культурным ценностям и развитие интеллектуального уровня населения</t>
  </si>
  <si>
    <t>Задачи: 4.1. Создание условий для развития библиотечного дела, внедрение современных информационных технологий</t>
  </si>
  <si>
    <t xml:space="preserve">4.1.1. Создание условий для развития библиотечного дела, внедрения современных информационных технологий в том числе: 
- библиотечное обслуживание населения
- комплектование библиотечных фондов
</t>
  </si>
  <si>
    <t>4.2. Формирование информационных ресурсов, комплектование библиотечных фондов в соответствии с современными требованиями и запросами населения</t>
  </si>
  <si>
    <t>4.2.1. Комплектование книжных фондов муниципальных общедоступных библиотек</t>
  </si>
  <si>
    <t>Подпрограмма «Обеспечение выполнения функций казенных учреждений, обслуживающих учреждения культуры»</t>
  </si>
  <si>
    <t>5. Цель: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</t>
  </si>
  <si>
    <t>Задачи: 5.1.  Организация и ведение бухгалтерского и налогового учета и отчетности учреждений культуры и Комитета в соответствии с требованиями законодательства</t>
  </si>
  <si>
    <t xml:space="preserve">5.1.1.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обеспечения:
 - ведение бухгалтерского учета финансово-хозяйственной деятельности учреждений культуры и Комитета по культуре, а так же предоставление услуг по содержанию и обслуживанию зданий, используемых учреждениями культуры и Комитета по культуре
</t>
  </si>
  <si>
    <t>5.2. Организация и осуществление обслуживания зданий и сооружений учреждений культуры и Комитета</t>
  </si>
  <si>
    <t xml:space="preserve">5.2.1.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обеспечения:
 - ведение бухгалтерского учета финансово-хозяйственной деятельности учреждений культуры и Комитета по культуре, а так же предоставление услуг по содержанию и обслуживанию зданий, используемых учреждениями культуры и Комитета по культуре
</t>
  </si>
  <si>
    <t>5.3. Осуществление иной деятельности, предусмотренной действующим законодательством РФ, регулирующим финансово-хозяйственную деятельность учреждений культуры и Комитета</t>
  </si>
  <si>
    <t xml:space="preserve">5.3.1.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обеспечения:
 - ведение бухгалтерского учета финансово-хозяйственной деятельности учреждений культуры и Комитета по культуре, а так же предоставление услуг по содержанию и обслуживанию зданий, используемых учреждениями культуры и Комитета по культуре
</t>
  </si>
  <si>
    <t>2019 год</t>
  </si>
  <si>
    <t>** Графа 8 заполняется по итогам отчетного года</t>
  </si>
  <si>
    <t xml:space="preserve"> * Индикатор, выполненный частично, признается не достигнутым</t>
  </si>
  <si>
    <t>исполнение показателя запланировано на 4 квартал</t>
  </si>
  <si>
    <t>факт 2 кв. 2020 год</t>
  </si>
  <si>
    <t>Замаместитель председателя Комитета по культуре</t>
  </si>
  <si>
    <t>Шурыгина И.В.</t>
  </si>
  <si>
    <t>ежеквартальный (нарастающим итогом), за 2 квартал 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</si>
</sst>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3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0" fillId="0" borderId="3" xfId="0" applyBorder="1"/>
    <xf numFmtId="0" fontId="1" fillId="2" borderId="2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8" fillId="2" borderId="0" xfId="0" applyFont="1" applyFill="1"/>
    <xf numFmtId="0" fontId="8" fillId="0" borderId="0" xfId="0" applyFont="1"/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topLeftCell="A31" zoomScale="60" zoomScaleNormal="75" workbookViewId="0">
      <selection activeCell="E39" sqref="E39"/>
    </sheetView>
  </sheetViews>
  <sheetFormatPr defaultRowHeight="15"/>
  <cols>
    <col min="1" max="1" width="29.28515625" customWidth="1"/>
    <col min="2" max="2" width="14.7109375" customWidth="1"/>
    <col min="3" max="3" width="13.42578125" customWidth="1"/>
    <col min="4" max="4" width="14.42578125" customWidth="1"/>
    <col min="5" max="5" width="14.5703125" customWidth="1"/>
    <col min="6" max="6" width="11.85546875" customWidth="1"/>
    <col min="7" max="7" width="14.85546875" customWidth="1"/>
    <col min="8" max="8" width="14.140625" customWidth="1"/>
    <col min="9" max="9" width="10.7109375" customWidth="1"/>
    <col min="10" max="10" width="14.85546875" customWidth="1"/>
    <col min="11" max="12" width="12.28515625" customWidth="1"/>
    <col min="13" max="14" width="10.7109375" customWidth="1"/>
    <col min="15" max="15" width="12.28515625" customWidth="1"/>
    <col min="16" max="16" width="10.5703125" customWidth="1"/>
    <col min="17" max="17" width="12" customWidth="1"/>
    <col min="18" max="18" width="12.5703125" customWidth="1"/>
    <col min="19" max="19" width="0.140625" customWidth="1"/>
  </cols>
  <sheetData>
    <row r="1" spans="1:18" ht="16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40.9" customHeight="1">
      <c r="A2" s="43" t="s">
        <v>98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6.5">
      <c r="A3" s="42" t="s">
        <v>154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6.5">
      <c r="A4" s="2"/>
    </row>
    <row r="5" spans="1:18" ht="16.5">
      <c r="A5" s="44" t="s">
        <v>1</v>
      </c>
      <c r="B5" s="45" t="s">
        <v>2</v>
      </c>
      <c r="C5" s="46"/>
      <c r="D5" s="46"/>
      <c r="E5" s="46"/>
      <c r="F5" s="47"/>
      <c r="G5" s="45" t="s">
        <v>3</v>
      </c>
      <c r="H5" s="46"/>
      <c r="I5" s="46"/>
      <c r="J5" s="46"/>
      <c r="K5" s="47"/>
      <c r="L5" s="45" t="s">
        <v>4</v>
      </c>
      <c r="M5" s="46"/>
      <c r="N5" s="46"/>
      <c r="O5" s="46"/>
      <c r="P5" s="47"/>
      <c r="Q5" s="48" t="s">
        <v>5</v>
      </c>
      <c r="R5" s="48" t="s">
        <v>6</v>
      </c>
    </row>
    <row r="6" spans="1:18" ht="191.25" customHeight="1">
      <c r="A6" s="44"/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49"/>
      <c r="R6" s="49"/>
    </row>
    <row r="7" spans="1:18" ht="16.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</row>
    <row r="8" spans="1:18" ht="38.450000000000003" customHeight="1">
      <c r="A8" s="50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</row>
    <row r="9" spans="1:18" ht="25.5" customHeight="1">
      <c r="A9" s="59" t="s">
        <v>82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1:18" ht="16.5">
      <c r="A10" s="4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4"/>
      <c r="R10" s="4"/>
    </row>
    <row r="11" spans="1:18" ht="92.45" customHeight="1">
      <c r="A11" s="8" t="s">
        <v>20</v>
      </c>
      <c r="B11" s="9">
        <f>E11+F11</f>
        <v>11723.900000000001</v>
      </c>
      <c r="C11" s="10">
        <v>0</v>
      </c>
      <c r="D11" s="10">
        <v>0</v>
      </c>
      <c r="E11" s="10">
        <f>10377.7</f>
        <v>10377.700000000001</v>
      </c>
      <c r="F11" s="10">
        <v>1346.2</v>
      </c>
      <c r="G11" s="9">
        <f>H11+I11+J11+K11</f>
        <v>4727.5</v>
      </c>
      <c r="H11" s="10">
        <v>0</v>
      </c>
      <c r="I11" s="10">
        <v>0</v>
      </c>
      <c r="J11" s="10">
        <v>4541.7</v>
      </c>
      <c r="K11" s="10">
        <v>185.8</v>
      </c>
      <c r="L11" s="9">
        <f>M11+N11+O11+P11</f>
        <v>5253.1</v>
      </c>
      <c r="M11" s="10">
        <v>0</v>
      </c>
      <c r="N11" s="10">
        <v>0</v>
      </c>
      <c r="O11" s="10">
        <v>5066.5</v>
      </c>
      <c r="P11" s="10">
        <v>186.6</v>
      </c>
      <c r="Q11" s="9">
        <f>L11/B11*100</f>
        <v>44.806762254881058</v>
      </c>
      <c r="R11" s="9">
        <f>J11/E11*100</f>
        <v>43.764032492748875</v>
      </c>
    </row>
    <row r="12" spans="1:18" ht="125.45" customHeight="1">
      <c r="A12" s="11" t="s">
        <v>13</v>
      </c>
      <c r="B12" s="9">
        <f>C12+D12+E12+F12</f>
        <v>246</v>
      </c>
      <c r="C12" s="10">
        <v>0</v>
      </c>
      <c r="D12" s="10">
        <v>0</v>
      </c>
      <c r="E12" s="10">
        <v>246</v>
      </c>
      <c r="F12" s="10">
        <v>0</v>
      </c>
      <c r="G12" s="9">
        <f>H12+I12+J12+K12</f>
        <v>66</v>
      </c>
      <c r="H12" s="10">
        <v>0</v>
      </c>
      <c r="I12" s="10">
        <v>0</v>
      </c>
      <c r="J12" s="10">
        <v>66</v>
      </c>
      <c r="K12" s="10"/>
      <c r="L12" s="9">
        <f>M12+N12+O12+P12</f>
        <v>79.5</v>
      </c>
      <c r="M12" s="10">
        <v>0</v>
      </c>
      <c r="N12" s="10">
        <v>0</v>
      </c>
      <c r="O12" s="10">
        <v>79.5</v>
      </c>
      <c r="P12" s="12">
        <v>0</v>
      </c>
      <c r="Q12" s="9">
        <f>L12/B12*100</f>
        <v>32.31707317073171</v>
      </c>
      <c r="R12" s="9">
        <f>J12/E12*100</f>
        <v>26.829268292682929</v>
      </c>
    </row>
    <row r="13" spans="1:18" ht="107.45" customHeight="1">
      <c r="A13" s="11" t="s">
        <v>14</v>
      </c>
      <c r="B13" s="9">
        <f>D13+E13+F13</f>
        <v>1427</v>
      </c>
      <c r="C13" s="10">
        <v>0</v>
      </c>
      <c r="D13" s="10">
        <v>0</v>
      </c>
      <c r="E13" s="10">
        <v>1427</v>
      </c>
      <c r="F13" s="10">
        <v>0</v>
      </c>
      <c r="G13" s="9">
        <f>H13+I13+J13+K13</f>
        <v>709.6</v>
      </c>
      <c r="H13" s="10">
        <v>0</v>
      </c>
      <c r="I13" s="10">
        <v>0</v>
      </c>
      <c r="J13" s="10">
        <v>709.6</v>
      </c>
      <c r="K13" s="10">
        <v>0</v>
      </c>
      <c r="L13" s="9">
        <f>M13+N13+O13+P13</f>
        <v>653.5</v>
      </c>
      <c r="M13" s="10">
        <v>0</v>
      </c>
      <c r="N13" s="10">
        <v>0</v>
      </c>
      <c r="O13" s="10">
        <v>653.5</v>
      </c>
      <c r="P13" s="12">
        <v>0</v>
      </c>
      <c r="Q13" s="9">
        <f>L13/B13*100</f>
        <v>45.795374912403645</v>
      </c>
      <c r="R13" s="9">
        <f>J13/E13*100</f>
        <v>49.726699369306239</v>
      </c>
    </row>
    <row r="14" spans="1:18" ht="153" customHeight="1">
      <c r="A14" s="11" t="s">
        <v>15</v>
      </c>
      <c r="B14" s="9">
        <f>E14+F14</f>
        <v>40.6</v>
      </c>
      <c r="C14" s="10">
        <v>0</v>
      </c>
      <c r="D14" s="10">
        <v>0</v>
      </c>
      <c r="E14" s="10">
        <v>22.6</v>
      </c>
      <c r="F14" s="10">
        <v>18</v>
      </c>
      <c r="G14" s="9">
        <f>H14+I14+J14+K14</f>
        <v>1</v>
      </c>
      <c r="H14" s="10">
        <v>0</v>
      </c>
      <c r="I14" s="10">
        <v>0</v>
      </c>
      <c r="J14" s="10">
        <v>1</v>
      </c>
      <c r="K14" s="10">
        <v>0</v>
      </c>
      <c r="L14" s="9">
        <f>M14+N14+O14+P14</f>
        <v>1</v>
      </c>
      <c r="M14" s="10">
        <v>0</v>
      </c>
      <c r="N14" s="10">
        <v>0</v>
      </c>
      <c r="O14" s="10">
        <v>1</v>
      </c>
      <c r="P14" s="12">
        <v>0</v>
      </c>
      <c r="Q14" s="9">
        <f>L14/B14*100</f>
        <v>2.4630541871921179</v>
      </c>
      <c r="R14" s="9">
        <f>J14/E14*100</f>
        <v>4.4247787610619467</v>
      </c>
    </row>
    <row r="15" spans="1:18" ht="76.5" customHeight="1">
      <c r="A15" s="13" t="s">
        <v>17</v>
      </c>
      <c r="B15" s="14">
        <f>SUM(B11:B14)</f>
        <v>13437.500000000002</v>
      </c>
      <c r="C15" s="14">
        <f>C11+C12+C13+C14</f>
        <v>0</v>
      </c>
      <c r="D15" s="14">
        <f>D11+D12+D13+D14</f>
        <v>0</v>
      </c>
      <c r="E15" s="14">
        <f>E11+E12+E13+E14</f>
        <v>12073.300000000001</v>
      </c>
      <c r="F15" s="14">
        <f>F11+F12+F13+F14</f>
        <v>1364.2</v>
      </c>
      <c r="G15" s="14">
        <f>H15+I15+J15+K15</f>
        <v>5504.1</v>
      </c>
      <c r="H15" s="14">
        <f>H11+H12+H13+H14</f>
        <v>0</v>
      </c>
      <c r="I15" s="14">
        <f>I11+I12+I13+I14</f>
        <v>0</v>
      </c>
      <c r="J15" s="14">
        <f>J11+J12+J13+J14</f>
        <v>5318.3</v>
      </c>
      <c r="K15" s="14">
        <f>K11+K12+K13+K14</f>
        <v>185.8</v>
      </c>
      <c r="L15" s="14">
        <f>M15+N15+O15+P15</f>
        <v>5987.1</v>
      </c>
      <c r="M15" s="15">
        <f>M11+M12+M13+M14</f>
        <v>0</v>
      </c>
      <c r="N15" s="15">
        <f>N11+N12+N13+N14</f>
        <v>0</v>
      </c>
      <c r="O15" s="15">
        <f>O11+O12+O13+O14</f>
        <v>5800.5</v>
      </c>
      <c r="P15" s="15">
        <f>P11+P12+P13+P14</f>
        <v>186.6</v>
      </c>
      <c r="Q15" s="9">
        <f>L15/B15*100</f>
        <v>44.555162790697672</v>
      </c>
      <c r="R15" s="9">
        <f>J15/E15*100</f>
        <v>44.050094009094451</v>
      </c>
    </row>
    <row r="16" spans="1:18" ht="30" customHeight="1">
      <c r="A16" s="53" t="s">
        <v>96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8" ht="108" customHeight="1">
      <c r="A17" s="11" t="s">
        <v>83</v>
      </c>
      <c r="B17" s="14">
        <f>E17+F17</f>
        <v>21035.800000000003</v>
      </c>
      <c r="C17" s="10">
        <v>0</v>
      </c>
      <c r="D17" s="10">
        <v>750</v>
      </c>
      <c r="E17" s="10">
        <f>9769.6</f>
        <v>9769.6</v>
      </c>
      <c r="F17" s="10">
        <f>11266.2</f>
        <v>11266.2</v>
      </c>
      <c r="G17" s="9">
        <f t="shared" ref="G17:G22" si="0">H17+I17+J17+K17</f>
        <v>6366.7</v>
      </c>
      <c r="H17" s="10">
        <v>0</v>
      </c>
      <c r="I17" s="10">
        <v>0</v>
      </c>
      <c r="J17" s="10">
        <v>3965.6</v>
      </c>
      <c r="K17" s="10">
        <v>2401.1</v>
      </c>
      <c r="L17" s="9">
        <f t="shared" ref="L17:L23" si="1">M17+N17+O17+P17</f>
        <v>6640</v>
      </c>
      <c r="M17" s="10">
        <v>0</v>
      </c>
      <c r="N17" s="10">
        <v>0</v>
      </c>
      <c r="O17" s="12">
        <v>4204.8999999999996</v>
      </c>
      <c r="P17" s="12">
        <v>2435.1</v>
      </c>
      <c r="Q17" s="9">
        <f t="shared" ref="Q17:Q23" si="2">L17/B17*100</f>
        <v>31.565236406506997</v>
      </c>
      <c r="R17" s="9">
        <f t="shared" ref="R17:R23" si="3">J17/E17*100</f>
        <v>40.59122174909924</v>
      </c>
    </row>
    <row r="18" spans="1:18" ht="63" customHeight="1">
      <c r="A18" s="11" t="s">
        <v>84</v>
      </c>
      <c r="B18" s="14">
        <f>F18</f>
        <v>9300</v>
      </c>
      <c r="C18" s="10">
        <v>0</v>
      </c>
      <c r="D18" s="10">
        <v>0</v>
      </c>
      <c r="E18" s="10">
        <v>0</v>
      </c>
      <c r="F18" s="10">
        <f>9300</f>
        <v>9300</v>
      </c>
      <c r="G18" s="9">
        <f t="shared" si="0"/>
        <v>2997.4</v>
      </c>
      <c r="H18" s="10">
        <v>0</v>
      </c>
      <c r="I18" s="10">
        <v>0</v>
      </c>
      <c r="J18" s="10"/>
      <c r="K18" s="10">
        <v>2997.4</v>
      </c>
      <c r="L18" s="9">
        <f t="shared" si="1"/>
        <v>2855.6</v>
      </c>
      <c r="M18" s="10">
        <v>0</v>
      </c>
      <c r="N18" s="10">
        <v>0</v>
      </c>
      <c r="O18" s="12">
        <v>0</v>
      </c>
      <c r="P18" s="12">
        <v>2855.6</v>
      </c>
      <c r="Q18" s="9">
        <f t="shared" si="2"/>
        <v>30.705376344086023</v>
      </c>
      <c r="R18" s="9"/>
    </row>
    <row r="19" spans="1:18" ht="191.25" customHeight="1">
      <c r="A19" s="11" t="s">
        <v>85</v>
      </c>
      <c r="B19" s="14">
        <f>F19</f>
        <v>100</v>
      </c>
      <c r="C19" s="10">
        <v>0</v>
      </c>
      <c r="D19" s="10">
        <v>0</v>
      </c>
      <c r="E19" s="10">
        <v>0</v>
      </c>
      <c r="F19" s="10">
        <v>100</v>
      </c>
      <c r="G19" s="9">
        <f t="shared" si="0"/>
        <v>0</v>
      </c>
      <c r="H19" s="10">
        <v>0</v>
      </c>
      <c r="I19" s="10">
        <v>0</v>
      </c>
      <c r="J19" s="10"/>
      <c r="K19" s="10">
        <v>0</v>
      </c>
      <c r="L19" s="9">
        <f t="shared" si="1"/>
        <v>0</v>
      </c>
      <c r="M19" s="10">
        <v>0</v>
      </c>
      <c r="N19" s="10">
        <v>0</v>
      </c>
      <c r="O19" s="12">
        <v>0</v>
      </c>
      <c r="P19" s="12">
        <v>0</v>
      </c>
      <c r="Q19" s="9">
        <f t="shared" si="2"/>
        <v>0</v>
      </c>
      <c r="R19" s="9"/>
    </row>
    <row r="20" spans="1:18" ht="105.6" customHeight="1">
      <c r="A20" s="11" t="s">
        <v>86</v>
      </c>
      <c r="B20" s="14">
        <f>D20+E20+F20</f>
        <v>21914.5</v>
      </c>
      <c r="C20" s="10">
        <v>0</v>
      </c>
      <c r="D20" s="10">
        <v>0</v>
      </c>
      <c r="E20" s="10">
        <v>14413.2</v>
      </c>
      <c r="F20" s="10">
        <f>7501.3</f>
        <v>7501.3</v>
      </c>
      <c r="G20" s="9">
        <f t="shared" si="0"/>
        <v>10036</v>
      </c>
      <c r="H20" s="10">
        <v>0</v>
      </c>
      <c r="I20" s="10">
        <v>0</v>
      </c>
      <c r="J20" s="10">
        <v>7764.3</v>
      </c>
      <c r="K20" s="10">
        <v>2271.6999999999998</v>
      </c>
      <c r="L20" s="9">
        <f t="shared" si="1"/>
        <v>9253.1</v>
      </c>
      <c r="M20" s="10">
        <v>0</v>
      </c>
      <c r="N20" s="10">
        <v>0</v>
      </c>
      <c r="O20" s="12">
        <v>7375.3</v>
      </c>
      <c r="P20" s="12">
        <v>1877.8</v>
      </c>
      <c r="Q20" s="9">
        <f t="shared" si="2"/>
        <v>42.223641880946403</v>
      </c>
      <c r="R20" s="9">
        <f t="shared" si="3"/>
        <v>53.869369744400963</v>
      </c>
    </row>
    <row r="21" spans="1:18" ht="63.75" customHeight="1">
      <c r="A21" s="11" t="s">
        <v>87</v>
      </c>
      <c r="B21" s="14">
        <f>E21</f>
        <v>1055.5</v>
      </c>
      <c r="C21" s="10">
        <v>0</v>
      </c>
      <c r="D21" s="10">
        <v>0</v>
      </c>
      <c r="E21" s="10">
        <v>1055.5</v>
      </c>
      <c r="F21" s="10">
        <v>0</v>
      </c>
      <c r="G21" s="9">
        <f t="shared" si="0"/>
        <v>377.6</v>
      </c>
      <c r="H21" s="10">
        <v>0</v>
      </c>
      <c r="I21" s="10">
        <v>0</v>
      </c>
      <c r="J21" s="10">
        <v>377.6</v>
      </c>
      <c r="K21" s="10"/>
      <c r="L21" s="9">
        <f t="shared" si="1"/>
        <v>488.7</v>
      </c>
      <c r="M21" s="10">
        <v>0</v>
      </c>
      <c r="N21" s="10">
        <v>0</v>
      </c>
      <c r="O21" s="12">
        <v>488.7</v>
      </c>
      <c r="P21" s="12"/>
      <c r="Q21" s="9">
        <f t="shared" si="2"/>
        <v>46.300331596399808</v>
      </c>
      <c r="R21" s="9">
        <f t="shared" si="3"/>
        <v>35.774514448128855</v>
      </c>
    </row>
    <row r="22" spans="1:18" ht="144.75" customHeight="1">
      <c r="A22" s="11" t="s">
        <v>88</v>
      </c>
      <c r="B22" s="14">
        <f>D22+E22+F22</f>
        <v>18111.3</v>
      </c>
      <c r="C22" s="10">
        <v>0</v>
      </c>
      <c r="D22" s="10">
        <v>750</v>
      </c>
      <c r="E22" s="10">
        <f>9111.3-750</f>
        <v>8361.2999999999993</v>
      </c>
      <c r="F22" s="10">
        <v>9000</v>
      </c>
      <c r="G22" s="9">
        <f t="shared" si="0"/>
        <v>6735.9</v>
      </c>
      <c r="H22" s="10">
        <v>0</v>
      </c>
      <c r="I22" s="10">
        <v>0</v>
      </c>
      <c r="J22" s="10">
        <v>4818.5</v>
      </c>
      <c r="K22" s="10">
        <v>1917.4</v>
      </c>
      <c r="L22" s="9">
        <f t="shared" si="1"/>
        <v>5684.1</v>
      </c>
      <c r="M22" s="10">
        <v>0</v>
      </c>
      <c r="N22" s="10">
        <v>0</v>
      </c>
      <c r="O22" s="12">
        <v>3367.3</v>
      </c>
      <c r="P22" s="12">
        <v>2316.8000000000002</v>
      </c>
      <c r="Q22" s="9">
        <f t="shared" si="2"/>
        <v>31.384273906345765</v>
      </c>
      <c r="R22" s="9">
        <f t="shared" si="3"/>
        <v>57.6285984236901</v>
      </c>
    </row>
    <row r="23" spans="1:18" ht="124.9" customHeight="1">
      <c r="A23" s="16" t="s">
        <v>74</v>
      </c>
      <c r="B23" s="14">
        <f>SUM(B17:B22)</f>
        <v>71517.100000000006</v>
      </c>
      <c r="C23" s="9">
        <f t="shared" ref="C23:K23" si="4">C17+C18+C19+C20+C21+C22</f>
        <v>0</v>
      </c>
      <c r="D23" s="9">
        <f>D17+D18+D19+D20+D21+D22</f>
        <v>1500</v>
      </c>
      <c r="E23" s="9">
        <f>E17+E18+E19+E20+E21+E22</f>
        <v>33599.600000000006</v>
      </c>
      <c r="F23" s="9">
        <f>F17+F18+F19+F20+F21+F22</f>
        <v>37167.5</v>
      </c>
      <c r="G23" s="9">
        <f t="shared" si="4"/>
        <v>26513.599999999999</v>
      </c>
      <c r="H23" s="9">
        <f t="shared" si="4"/>
        <v>0</v>
      </c>
      <c r="I23" s="9">
        <f t="shared" si="4"/>
        <v>0</v>
      </c>
      <c r="J23" s="9">
        <f>J17+J18+J19+J20+J21+J22</f>
        <v>16926</v>
      </c>
      <c r="K23" s="9">
        <f t="shared" si="4"/>
        <v>9587.6</v>
      </c>
      <c r="L23" s="9">
        <f t="shared" si="1"/>
        <v>24921.5</v>
      </c>
      <c r="M23" s="9">
        <f>M17+M18+M19+M20+M21+M22</f>
        <v>0</v>
      </c>
      <c r="N23" s="9">
        <f>N17+N18+N19+N20+N21+N22</f>
        <v>0</v>
      </c>
      <c r="O23" s="9">
        <f>O17+O18+O19+O20+O21+O22</f>
        <v>15436.2</v>
      </c>
      <c r="P23" s="9">
        <f>P17+P18+P19+P20+P21+P22</f>
        <v>9485.2999999999993</v>
      </c>
      <c r="Q23" s="9">
        <f t="shared" si="2"/>
        <v>34.846910738830289</v>
      </c>
      <c r="R23" s="9">
        <f t="shared" si="3"/>
        <v>50.375599709520344</v>
      </c>
    </row>
    <row r="24" spans="1:18" ht="45" customHeight="1">
      <c r="A24" s="56" t="s">
        <v>97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ht="108.75" customHeight="1">
      <c r="A25" s="11" t="s">
        <v>89</v>
      </c>
      <c r="B25" s="14">
        <f>E25+F25</f>
        <v>27776.400000000001</v>
      </c>
      <c r="C25" s="10">
        <v>0</v>
      </c>
      <c r="D25" s="10">
        <v>0</v>
      </c>
      <c r="E25" s="10">
        <v>21822</v>
      </c>
      <c r="F25" s="10">
        <f>5954.4</f>
        <v>5954.4</v>
      </c>
      <c r="G25" s="9">
        <f t="shared" ref="G25:G31" si="5">H25+I25+J25+K25</f>
        <v>11202.900000000001</v>
      </c>
      <c r="H25" s="10">
        <v>0</v>
      </c>
      <c r="I25" s="10">
        <v>0</v>
      </c>
      <c r="J25" s="10">
        <v>9143.7000000000007</v>
      </c>
      <c r="K25" s="10">
        <v>2059.1999999999998</v>
      </c>
      <c r="L25" s="9">
        <f t="shared" ref="L25:L31" si="6">M25+N25+O25+P25</f>
        <v>8903.8000000000011</v>
      </c>
      <c r="M25" s="10">
        <v>0</v>
      </c>
      <c r="N25" s="10">
        <v>0</v>
      </c>
      <c r="O25" s="12">
        <v>7394.6</v>
      </c>
      <c r="P25" s="12">
        <v>1509.2</v>
      </c>
      <c r="Q25" s="9">
        <f t="shared" ref="Q25:Q31" si="7">L25/B25*100</f>
        <v>32.055269941389099</v>
      </c>
      <c r="R25" s="9">
        <f t="shared" ref="R25:R31" si="8">J25/E25*100</f>
        <v>41.901292273852079</v>
      </c>
    </row>
    <row r="26" spans="1:18" ht="74.25" customHeight="1">
      <c r="A26" s="11" t="s">
        <v>90</v>
      </c>
      <c r="B26" s="14">
        <f>E26+F26</f>
        <v>1396.4</v>
      </c>
      <c r="C26" s="10">
        <v>0</v>
      </c>
      <c r="D26" s="10">
        <v>0</v>
      </c>
      <c r="E26" s="10">
        <v>993.4</v>
      </c>
      <c r="F26" s="10">
        <v>403</v>
      </c>
      <c r="G26" s="9">
        <f t="shared" si="5"/>
        <v>884.19999999999993</v>
      </c>
      <c r="H26" s="10">
        <v>0</v>
      </c>
      <c r="I26" s="10">
        <v>0</v>
      </c>
      <c r="J26" s="10">
        <v>759.4</v>
      </c>
      <c r="K26" s="10">
        <v>124.8</v>
      </c>
      <c r="L26" s="9">
        <f t="shared" si="6"/>
        <v>658.8</v>
      </c>
      <c r="M26" s="10">
        <v>0</v>
      </c>
      <c r="N26" s="10">
        <v>0</v>
      </c>
      <c r="O26" s="12">
        <v>544</v>
      </c>
      <c r="P26" s="12">
        <v>114.8</v>
      </c>
      <c r="Q26" s="9">
        <f t="shared" si="7"/>
        <v>47.178458894299617</v>
      </c>
      <c r="R26" s="9">
        <f t="shared" si="8"/>
        <v>76.444533923897723</v>
      </c>
    </row>
    <row r="27" spans="1:18" ht="163.5" customHeight="1">
      <c r="A27" s="11" t="s">
        <v>91</v>
      </c>
      <c r="B27" s="14">
        <f>E27+F27</f>
        <v>234.4</v>
      </c>
      <c r="C27" s="10">
        <v>0</v>
      </c>
      <c r="D27" s="10">
        <v>0</v>
      </c>
      <c r="E27" s="10">
        <v>90</v>
      </c>
      <c r="F27" s="10">
        <v>144.4</v>
      </c>
      <c r="G27" s="9">
        <f t="shared" si="5"/>
        <v>164.2</v>
      </c>
      <c r="H27" s="10">
        <v>0</v>
      </c>
      <c r="I27" s="10">
        <v>0</v>
      </c>
      <c r="J27" s="10">
        <v>37.700000000000003</v>
      </c>
      <c r="K27" s="10">
        <v>126.5</v>
      </c>
      <c r="L27" s="9">
        <f t="shared" si="6"/>
        <v>175.39999999999998</v>
      </c>
      <c r="M27" s="10">
        <v>0</v>
      </c>
      <c r="N27" s="10">
        <v>0</v>
      </c>
      <c r="O27" s="12">
        <v>37.700000000000003</v>
      </c>
      <c r="P27" s="12">
        <v>137.69999999999999</v>
      </c>
      <c r="Q27" s="9">
        <f t="shared" si="7"/>
        <v>74.829351535836167</v>
      </c>
      <c r="R27" s="9">
        <f t="shared" si="8"/>
        <v>41.888888888888893</v>
      </c>
    </row>
    <row r="28" spans="1:18" ht="129.75" customHeight="1">
      <c r="A28" s="11" t="s">
        <v>18</v>
      </c>
      <c r="B28" s="14">
        <f>C28+D28+E28+F28</f>
        <v>10460.300000000001</v>
      </c>
      <c r="C28" s="10">
        <f>C29+C30</f>
        <v>8573</v>
      </c>
      <c r="D28" s="10">
        <f>D29+D30</f>
        <v>1395.6</v>
      </c>
      <c r="E28" s="10">
        <f>E29+E30</f>
        <v>491.7</v>
      </c>
      <c r="F28" s="10">
        <v>0</v>
      </c>
      <c r="G28" s="9">
        <f t="shared" si="5"/>
        <v>8434</v>
      </c>
      <c r="H28" s="10">
        <f>H29+H30</f>
        <v>6912.3</v>
      </c>
      <c r="I28" s="10">
        <f>I29+I30</f>
        <v>1125.3</v>
      </c>
      <c r="J28" s="10">
        <f>J29+J30</f>
        <v>396.40000000000003</v>
      </c>
      <c r="K28" s="10">
        <f>K29+K30</f>
        <v>0</v>
      </c>
      <c r="L28" s="9">
        <f t="shared" si="6"/>
        <v>8434</v>
      </c>
      <c r="M28" s="12">
        <f>M29+M30</f>
        <v>6912.3</v>
      </c>
      <c r="N28" s="12">
        <f>N29+N30</f>
        <v>1125.3</v>
      </c>
      <c r="O28" s="12">
        <f>O29+O30</f>
        <v>396.40000000000003</v>
      </c>
      <c r="P28" s="12">
        <f>P29+P30</f>
        <v>0</v>
      </c>
      <c r="Q28" s="9">
        <f t="shared" si="7"/>
        <v>80.628662657858754</v>
      </c>
      <c r="R28" s="9">
        <f t="shared" si="8"/>
        <v>80.618263168598745</v>
      </c>
    </row>
    <row r="29" spans="1:18" ht="55.5" customHeight="1">
      <c r="A29" s="11" t="s">
        <v>19</v>
      </c>
      <c r="B29" s="14">
        <f>C29+D29+E29</f>
        <v>4426.3</v>
      </c>
      <c r="C29" s="10">
        <v>3627.7</v>
      </c>
      <c r="D29" s="10">
        <v>590.6</v>
      </c>
      <c r="E29" s="10">
        <v>208</v>
      </c>
      <c r="F29" s="10">
        <v>0</v>
      </c>
      <c r="G29" s="9">
        <f t="shared" si="5"/>
        <v>2400</v>
      </c>
      <c r="H29" s="10">
        <v>1967</v>
      </c>
      <c r="I29" s="10">
        <v>320.2</v>
      </c>
      <c r="J29" s="10">
        <v>112.8</v>
      </c>
      <c r="K29" s="10">
        <v>0</v>
      </c>
      <c r="L29" s="9">
        <f t="shared" si="6"/>
        <v>2400</v>
      </c>
      <c r="M29" s="12">
        <v>1967</v>
      </c>
      <c r="N29" s="12">
        <v>320.2</v>
      </c>
      <c r="O29" s="12">
        <v>112.8</v>
      </c>
      <c r="P29" s="12">
        <v>0</v>
      </c>
      <c r="Q29" s="9">
        <f t="shared" si="7"/>
        <v>54.221358696880003</v>
      </c>
      <c r="R29" s="9">
        <f t="shared" si="8"/>
        <v>54.230769230769226</v>
      </c>
    </row>
    <row r="30" spans="1:18" ht="409.5" customHeight="1">
      <c r="A30" s="17" t="s">
        <v>75</v>
      </c>
      <c r="B30" s="14">
        <f>C30+D30+E30</f>
        <v>6034</v>
      </c>
      <c r="C30" s="10">
        <v>4945.3</v>
      </c>
      <c r="D30" s="10">
        <v>805</v>
      </c>
      <c r="E30" s="10">
        <v>283.7</v>
      </c>
      <c r="F30" s="10">
        <v>0</v>
      </c>
      <c r="G30" s="9">
        <f t="shared" si="5"/>
        <v>6034.0000000000009</v>
      </c>
      <c r="H30" s="10">
        <v>4945.3</v>
      </c>
      <c r="I30" s="10">
        <v>805.1</v>
      </c>
      <c r="J30" s="10">
        <v>283.60000000000002</v>
      </c>
      <c r="K30" s="10">
        <v>0</v>
      </c>
      <c r="L30" s="9">
        <f t="shared" si="6"/>
        <v>6034.0000000000009</v>
      </c>
      <c r="M30" s="12">
        <v>4945.3</v>
      </c>
      <c r="N30" s="12">
        <v>805.1</v>
      </c>
      <c r="O30" s="12">
        <v>283.60000000000002</v>
      </c>
      <c r="P30" s="12">
        <v>0</v>
      </c>
      <c r="Q30" s="9">
        <f t="shared" si="7"/>
        <v>100.00000000000003</v>
      </c>
      <c r="R30" s="9">
        <f t="shared" si="8"/>
        <v>99.964751498061347</v>
      </c>
    </row>
    <row r="31" spans="1:18" ht="80.25" customHeight="1">
      <c r="A31" s="16" t="s">
        <v>76</v>
      </c>
      <c r="B31" s="14">
        <f>C31+D31+E31+F31</f>
        <v>39867.5</v>
      </c>
      <c r="C31" s="9">
        <f>C25+C26+C27+C28</f>
        <v>8573</v>
      </c>
      <c r="D31" s="9">
        <f>D25+D26+D27+D28</f>
        <v>1395.6</v>
      </c>
      <c r="E31" s="9">
        <f>E25+E26+E27+E28</f>
        <v>23397.100000000002</v>
      </c>
      <c r="F31" s="9">
        <f>F25+F26+F27+F28+F29+F30</f>
        <v>6501.7999999999993</v>
      </c>
      <c r="G31" s="9">
        <f t="shared" si="5"/>
        <v>20685.300000000003</v>
      </c>
      <c r="H31" s="9">
        <f>H25+H26+H27+H29+H30</f>
        <v>6912.3</v>
      </c>
      <c r="I31" s="9">
        <f>I25+I26+I27+I29+I30</f>
        <v>1125.3</v>
      </c>
      <c r="J31" s="9">
        <f>J25+J26+J27+J29+J30</f>
        <v>10337.200000000001</v>
      </c>
      <c r="K31" s="9">
        <f>K25+K26+K27+K28+K29+K30</f>
        <v>2310.5</v>
      </c>
      <c r="L31" s="9">
        <f t="shared" si="6"/>
        <v>18172.000000000004</v>
      </c>
      <c r="M31" s="9">
        <f>M25+M26+M27+M29+M30</f>
        <v>6912.3</v>
      </c>
      <c r="N31" s="9">
        <f>N25+N26+N27+N29+N30</f>
        <v>1125.3</v>
      </c>
      <c r="O31" s="9">
        <f>O25+O26+O27+O29+O30</f>
        <v>8372.7000000000007</v>
      </c>
      <c r="P31" s="9">
        <f>P25+P26+P27+P29+P30</f>
        <v>1761.7</v>
      </c>
      <c r="Q31" s="9">
        <f t="shared" si="7"/>
        <v>45.580987019502111</v>
      </c>
      <c r="R31" s="9">
        <f t="shared" si="8"/>
        <v>44.181543866547564</v>
      </c>
    </row>
    <row r="32" spans="1:18" ht="30.75" customHeight="1">
      <c r="A32" s="56" t="s">
        <v>80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</row>
    <row r="33" spans="1:19" ht="56.25" customHeight="1">
      <c r="A33" s="11" t="s">
        <v>92</v>
      </c>
      <c r="B33" s="14">
        <f>C33+D33+E33+F33</f>
        <v>19047.900000000001</v>
      </c>
      <c r="C33" s="10">
        <v>0</v>
      </c>
      <c r="D33" s="10">
        <v>0</v>
      </c>
      <c r="E33" s="10">
        <v>19047.900000000001</v>
      </c>
      <c r="F33" s="10">
        <v>0</v>
      </c>
      <c r="G33" s="9">
        <f>H33+I33+J33+K33</f>
        <v>7781.9</v>
      </c>
      <c r="H33" s="10">
        <v>0</v>
      </c>
      <c r="I33" s="10">
        <v>0</v>
      </c>
      <c r="J33" s="10">
        <v>7781.9</v>
      </c>
      <c r="K33" s="10"/>
      <c r="L33" s="9">
        <f>M33+N33+O33+P33</f>
        <v>8076.8</v>
      </c>
      <c r="M33" s="10">
        <v>0</v>
      </c>
      <c r="N33" s="10">
        <v>0</v>
      </c>
      <c r="O33" s="12">
        <v>8076.8</v>
      </c>
      <c r="P33" s="12">
        <v>0</v>
      </c>
      <c r="Q33" s="9">
        <f>L33/B33*100</f>
        <v>42.402574562025208</v>
      </c>
      <c r="R33" s="9">
        <f>J33/E33*100</f>
        <v>40.854372398007122</v>
      </c>
    </row>
    <row r="34" spans="1:19" ht="33">
      <c r="A34" s="11" t="s">
        <v>93</v>
      </c>
      <c r="B34" s="14">
        <f>E34</f>
        <v>300</v>
      </c>
      <c r="C34" s="10">
        <v>0</v>
      </c>
      <c r="D34" s="10">
        <v>0</v>
      </c>
      <c r="E34" s="10">
        <v>300</v>
      </c>
      <c r="F34" s="10">
        <v>0</v>
      </c>
      <c r="G34" s="9">
        <f>H34+I34+J34+K34</f>
        <v>164.6</v>
      </c>
      <c r="H34" s="10">
        <v>0</v>
      </c>
      <c r="I34" s="10">
        <v>0</v>
      </c>
      <c r="J34" s="10">
        <v>164.6</v>
      </c>
      <c r="K34" s="10"/>
      <c r="L34" s="9">
        <f>M34+N34+O34+P34</f>
        <v>164.6</v>
      </c>
      <c r="M34" s="10">
        <v>0</v>
      </c>
      <c r="N34" s="10">
        <v>0</v>
      </c>
      <c r="O34" s="12">
        <v>164.6</v>
      </c>
      <c r="P34" s="12">
        <v>0</v>
      </c>
      <c r="Q34" s="9">
        <f>L34/B34*100</f>
        <v>54.86666666666666</v>
      </c>
      <c r="R34" s="9">
        <f>J34/E34*100</f>
        <v>54.86666666666666</v>
      </c>
    </row>
    <row r="35" spans="1:19" ht="84" customHeight="1">
      <c r="A35" s="11" t="s">
        <v>94</v>
      </c>
      <c r="B35" s="14">
        <f>C35+D35+E35</f>
        <v>0</v>
      </c>
      <c r="C35" s="10">
        <v>0</v>
      </c>
      <c r="D35" s="10">
        <v>0</v>
      </c>
      <c r="E35" s="10"/>
      <c r="F35" s="10"/>
      <c r="G35" s="9">
        <f>H35+I35+J35+K35</f>
        <v>0</v>
      </c>
      <c r="H35" s="10">
        <v>0</v>
      </c>
      <c r="I35" s="10">
        <v>0</v>
      </c>
      <c r="J35" s="10">
        <v>0</v>
      </c>
      <c r="K35" s="10"/>
      <c r="L35" s="9">
        <f>M35+N35+O35+P35</f>
        <v>0</v>
      </c>
      <c r="M35" s="10">
        <v>0</v>
      </c>
      <c r="N35" s="10">
        <v>0</v>
      </c>
      <c r="O35" s="12">
        <v>0</v>
      </c>
      <c r="P35" s="12">
        <v>0</v>
      </c>
      <c r="Q35" s="9" t="e">
        <f>L35/B35*100</f>
        <v>#DIV/0!</v>
      </c>
      <c r="R35" s="9" t="e">
        <f>J35/E35*100</f>
        <v>#DIV/0!</v>
      </c>
    </row>
    <row r="36" spans="1:19" ht="110.25" customHeight="1">
      <c r="A36" s="16" t="s">
        <v>77</v>
      </c>
      <c r="B36" s="14">
        <f>SUM(B33:B35)</f>
        <v>19347.900000000001</v>
      </c>
      <c r="C36" s="9">
        <f t="shared" ref="C36:P36" si="9">C33+C34+C35</f>
        <v>0</v>
      </c>
      <c r="D36" s="9">
        <f>D33+D34+D35</f>
        <v>0</v>
      </c>
      <c r="E36" s="9">
        <f t="shared" si="9"/>
        <v>19347.900000000001</v>
      </c>
      <c r="F36" s="9">
        <f t="shared" si="9"/>
        <v>0</v>
      </c>
      <c r="G36" s="9">
        <f t="shared" si="9"/>
        <v>7946.5</v>
      </c>
      <c r="H36" s="9">
        <f t="shared" si="9"/>
        <v>0</v>
      </c>
      <c r="I36" s="9">
        <f t="shared" si="9"/>
        <v>0</v>
      </c>
      <c r="J36" s="9">
        <f t="shared" si="9"/>
        <v>7946.5</v>
      </c>
      <c r="K36" s="9">
        <f t="shared" si="9"/>
        <v>0</v>
      </c>
      <c r="L36" s="9">
        <f t="shared" si="9"/>
        <v>8241.4</v>
      </c>
      <c r="M36" s="9">
        <f t="shared" si="9"/>
        <v>0</v>
      </c>
      <c r="N36" s="9">
        <f t="shared" si="9"/>
        <v>0</v>
      </c>
      <c r="O36" s="9">
        <f t="shared" si="9"/>
        <v>8241.4</v>
      </c>
      <c r="P36" s="9">
        <f t="shared" si="9"/>
        <v>0</v>
      </c>
      <c r="Q36" s="9">
        <f>L36/B36*100</f>
        <v>42.595837274329504</v>
      </c>
      <c r="R36" s="9">
        <f>J36/E36*100</f>
        <v>41.071640849911354</v>
      </c>
    </row>
    <row r="37" spans="1:19" ht="22.5" customHeight="1">
      <c r="A37" s="56" t="s">
        <v>81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</row>
    <row r="38" spans="1:19" ht="216" customHeight="1">
      <c r="A38" s="11" t="s">
        <v>95</v>
      </c>
      <c r="B38" s="14">
        <f>D38+E38</f>
        <v>29225.8</v>
      </c>
      <c r="C38" s="10">
        <v>0</v>
      </c>
      <c r="D38" s="10">
        <v>0</v>
      </c>
      <c r="E38" s="10">
        <f>28376.6+849.2</f>
        <v>29225.8</v>
      </c>
      <c r="F38" s="10">
        <v>0</v>
      </c>
      <c r="G38" s="9">
        <f>H38+I38+J38+K38</f>
        <v>11931</v>
      </c>
      <c r="H38" s="10">
        <v>0</v>
      </c>
      <c r="I38" s="10">
        <v>0</v>
      </c>
      <c r="J38" s="10">
        <v>11931</v>
      </c>
      <c r="K38" s="10"/>
      <c r="L38" s="9">
        <f>M38+N38+O38+P38</f>
        <v>12834.8</v>
      </c>
      <c r="M38" s="10">
        <v>0</v>
      </c>
      <c r="N38" s="10">
        <v>0</v>
      </c>
      <c r="O38" s="12">
        <v>12834.8</v>
      </c>
      <c r="P38" s="12">
        <v>0</v>
      </c>
      <c r="Q38" s="9">
        <f>L38/B38*100</f>
        <v>43.915992034435327</v>
      </c>
      <c r="R38" s="9">
        <f>J38/E38*100</f>
        <v>40.823518945589171</v>
      </c>
    </row>
    <row r="39" spans="1:19" ht="109.5" customHeight="1">
      <c r="A39" s="16" t="s">
        <v>78</v>
      </c>
      <c r="B39" s="14">
        <f>SUM(B38)</f>
        <v>29225.8</v>
      </c>
      <c r="C39" s="9">
        <f>C38</f>
        <v>0</v>
      </c>
      <c r="D39" s="9">
        <f>D38</f>
        <v>0</v>
      </c>
      <c r="E39" s="9">
        <f>E38</f>
        <v>29225.8</v>
      </c>
      <c r="F39" s="9">
        <f>F38</f>
        <v>0</v>
      </c>
      <c r="G39" s="9">
        <f>H39+I39+J39+K39</f>
        <v>11931</v>
      </c>
      <c r="H39" s="10">
        <v>0</v>
      </c>
      <c r="I39" s="9">
        <f>I38</f>
        <v>0</v>
      </c>
      <c r="J39" s="9">
        <f>J38</f>
        <v>11931</v>
      </c>
      <c r="K39" s="9"/>
      <c r="L39" s="9">
        <f>M39+N39+O39+P39</f>
        <v>12834.8</v>
      </c>
      <c r="M39" s="10">
        <v>0</v>
      </c>
      <c r="N39" s="9">
        <f>N38</f>
        <v>0</v>
      </c>
      <c r="O39" s="9">
        <f>O38</f>
        <v>12834.8</v>
      </c>
      <c r="P39" s="9">
        <v>0</v>
      </c>
      <c r="Q39" s="9">
        <f>L39/B39*100</f>
        <v>43.915992034435327</v>
      </c>
      <c r="R39" s="9">
        <f>J39/E39*100</f>
        <v>40.823518945589171</v>
      </c>
    </row>
    <row r="40" spans="1:19" ht="108.75" customHeight="1">
      <c r="A40" s="16" t="s">
        <v>79</v>
      </c>
      <c r="B40" s="9">
        <f>C40+D40+E40+F40</f>
        <v>174145.80000000002</v>
      </c>
      <c r="C40" s="9">
        <f>C15+C23+C36+C39+C31</f>
        <v>8573</v>
      </c>
      <c r="D40" s="9">
        <f>D15+D23+D36+D39+D31</f>
        <v>2895.6</v>
      </c>
      <c r="E40" s="9">
        <f>E15+E23+E36+E39+E31</f>
        <v>117643.70000000001</v>
      </c>
      <c r="F40" s="9">
        <f>F15+F23+F36+F39+F31</f>
        <v>45033.5</v>
      </c>
      <c r="G40" s="9">
        <f>G15+G23+G36+G39+G31</f>
        <v>72580.5</v>
      </c>
      <c r="H40" s="9">
        <f t="shared" ref="H40:P40" si="10">H15+H23+H36+H39+H31</f>
        <v>6912.3</v>
      </c>
      <c r="I40" s="9">
        <f t="shared" si="10"/>
        <v>1125.3</v>
      </c>
      <c r="J40" s="9">
        <f t="shared" si="10"/>
        <v>52459</v>
      </c>
      <c r="K40" s="9">
        <f t="shared" si="10"/>
        <v>12083.9</v>
      </c>
      <c r="L40" s="9">
        <f t="shared" si="10"/>
        <v>70156.800000000003</v>
      </c>
      <c r="M40" s="9">
        <f t="shared" si="10"/>
        <v>6912.3</v>
      </c>
      <c r="N40" s="9">
        <f t="shared" si="10"/>
        <v>1125.3</v>
      </c>
      <c r="O40" s="9">
        <f>O15+O23+O36+O39+O31</f>
        <v>50685.599999999991</v>
      </c>
      <c r="P40" s="9">
        <f t="shared" si="10"/>
        <v>11433.6</v>
      </c>
      <c r="Q40" s="9">
        <f>L40/B40*100</f>
        <v>40.286242906805676</v>
      </c>
      <c r="R40" s="9">
        <f>J40/E40*100</f>
        <v>44.59142308512908</v>
      </c>
      <c r="S40" s="7"/>
    </row>
  </sheetData>
  <mergeCells count="15">
    <mergeCell ref="A8:R8"/>
    <mergeCell ref="A16:R16"/>
    <mergeCell ref="A37:R37"/>
    <mergeCell ref="A9:R9"/>
    <mergeCell ref="A24:R24"/>
    <mergeCell ref="A32:R32"/>
    <mergeCell ref="A1:R1"/>
    <mergeCell ref="A2:R2"/>
    <mergeCell ref="A3:R3"/>
    <mergeCell ref="A5:A6"/>
    <mergeCell ref="B5:F5"/>
    <mergeCell ref="G5:K5"/>
    <mergeCell ref="R5:R6"/>
    <mergeCell ref="Q5:Q6"/>
    <mergeCell ref="L5:P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Height="9" orientation="landscape" verticalDpi="4294967293" r:id="rId1"/>
  <rowBreaks count="3" manualBreakCount="3">
    <brk id="15" max="16383" man="1"/>
    <brk id="23" max="16383" man="1"/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view="pageBreakPreview" topLeftCell="A35" zoomScale="60" zoomScaleNormal="60" workbookViewId="0">
      <selection activeCell="H16" sqref="H16"/>
    </sheetView>
  </sheetViews>
  <sheetFormatPr defaultColWidth="8.7109375" defaultRowHeight="15"/>
  <cols>
    <col min="1" max="1" width="45.7109375" style="27" customWidth="1"/>
    <col min="2" max="2" width="14.28515625" style="27" customWidth="1"/>
    <col min="3" max="3" width="13.42578125" style="27" customWidth="1"/>
    <col min="4" max="4" width="14.42578125" style="27" customWidth="1"/>
    <col min="5" max="5" width="12.5703125" style="27" customWidth="1"/>
    <col min="6" max="6" width="11.7109375" style="27" customWidth="1"/>
    <col min="7" max="7" width="12.42578125" style="27" customWidth="1"/>
    <col min="8" max="8" width="14.28515625" style="27" customWidth="1"/>
    <col min="9" max="9" width="10.7109375" style="27" customWidth="1"/>
    <col min="10" max="10" width="12.7109375" style="27" customWidth="1"/>
    <col min="11" max="11" width="11.5703125" style="27" customWidth="1"/>
    <col min="12" max="12" width="12.28515625" style="27" customWidth="1"/>
    <col min="13" max="14" width="10.7109375" style="27" customWidth="1"/>
    <col min="15" max="15" width="12.28515625" style="27" customWidth="1"/>
    <col min="16" max="16" width="10.5703125" style="27" customWidth="1"/>
    <col min="17" max="17" width="12" style="27" customWidth="1"/>
    <col min="18" max="18" width="12.5703125" style="27" customWidth="1"/>
    <col min="19" max="19" width="0.28515625" style="27" customWidth="1"/>
    <col min="20" max="16384" width="8.7109375" style="27"/>
  </cols>
  <sheetData>
    <row r="1" spans="1:2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1" ht="16.5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1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21" ht="16.5">
      <c r="A4" s="99" t="s">
        <v>22</v>
      </c>
      <c r="B4" s="72" t="s">
        <v>23</v>
      </c>
      <c r="C4" s="72"/>
      <c r="D4" s="72"/>
      <c r="E4" s="72" t="s">
        <v>24</v>
      </c>
      <c r="F4" s="72"/>
      <c r="G4" s="72" t="s">
        <v>25</v>
      </c>
      <c r="H4" s="72"/>
      <c r="I4" s="72"/>
      <c r="J4" s="72"/>
      <c r="K4" s="80" t="s">
        <v>26</v>
      </c>
      <c r="L4" s="81"/>
      <c r="M4" s="81"/>
      <c r="N4" s="82"/>
      <c r="O4" s="80" t="s">
        <v>27</v>
      </c>
      <c r="P4" s="82"/>
      <c r="Q4" s="6"/>
      <c r="R4" s="77"/>
    </row>
    <row r="5" spans="1:21" ht="16.5">
      <c r="A5" s="100"/>
      <c r="B5" s="72"/>
      <c r="C5" s="72"/>
      <c r="D5" s="72"/>
      <c r="E5" s="72"/>
      <c r="F5" s="72"/>
      <c r="G5" s="72" t="s">
        <v>147</v>
      </c>
      <c r="H5" s="72" t="s">
        <v>28</v>
      </c>
      <c r="I5" s="72"/>
      <c r="J5" s="72"/>
      <c r="K5" s="83"/>
      <c r="L5" s="84"/>
      <c r="M5" s="84"/>
      <c r="N5" s="85"/>
      <c r="O5" s="83"/>
      <c r="P5" s="85"/>
      <c r="Q5" s="6"/>
      <c r="R5" s="77"/>
    </row>
    <row r="6" spans="1:21" ht="33">
      <c r="A6" s="101"/>
      <c r="B6" s="72"/>
      <c r="C6" s="72"/>
      <c r="D6" s="72"/>
      <c r="E6" s="72"/>
      <c r="F6" s="72"/>
      <c r="G6" s="72"/>
      <c r="H6" s="30" t="s">
        <v>103</v>
      </c>
      <c r="I6" s="72" t="s">
        <v>151</v>
      </c>
      <c r="J6" s="72"/>
      <c r="K6" s="86"/>
      <c r="L6" s="87"/>
      <c r="M6" s="87"/>
      <c r="N6" s="88"/>
      <c r="O6" s="86"/>
      <c r="P6" s="88"/>
      <c r="Q6" s="6"/>
      <c r="R6" s="77"/>
    </row>
    <row r="7" spans="1:21" ht="16.5">
      <c r="A7" s="31">
        <v>1</v>
      </c>
      <c r="B7" s="71">
        <v>2</v>
      </c>
      <c r="C7" s="71"/>
      <c r="D7" s="71"/>
      <c r="E7" s="71">
        <v>3</v>
      </c>
      <c r="F7" s="71"/>
      <c r="G7" s="31">
        <v>4</v>
      </c>
      <c r="H7" s="31">
        <v>5</v>
      </c>
      <c r="I7" s="89">
        <v>6</v>
      </c>
      <c r="J7" s="90"/>
      <c r="K7" s="89">
        <v>7</v>
      </c>
      <c r="L7" s="91"/>
      <c r="M7" s="91"/>
      <c r="N7" s="90"/>
      <c r="O7" s="78">
        <v>8</v>
      </c>
      <c r="P7" s="79"/>
      <c r="Q7" s="5"/>
      <c r="R7" s="32"/>
    </row>
    <row r="8" spans="1:21" s="33" customFormat="1" ht="16.5">
      <c r="A8" s="53" t="s">
        <v>104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21" s="33" customFormat="1" ht="22.5" customHeight="1">
      <c r="A9" s="96" t="s">
        <v>105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</row>
    <row r="10" spans="1:21" s="33" customFormat="1" ht="18.75" customHeight="1">
      <c r="A10" s="96" t="s">
        <v>106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/>
    </row>
    <row r="11" spans="1:21" s="33" customFormat="1" ht="40.5" customHeight="1">
      <c r="A11" s="75" t="s">
        <v>107</v>
      </c>
      <c r="B11" s="65" t="s">
        <v>51</v>
      </c>
      <c r="C11" s="66"/>
      <c r="D11" s="67"/>
      <c r="E11" s="70" t="s">
        <v>52</v>
      </c>
      <c r="F11" s="69"/>
      <c r="G11" s="40">
        <v>0.7</v>
      </c>
      <c r="H11" s="40">
        <v>0.7</v>
      </c>
      <c r="I11" s="73">
        <v>0.1</v>
      </c>
      <c r="J11" s="74"/>
      <c r="K11" s="65" t="s">
        <v>150</v>
      </c>
      <c r="L11" s="66"/>
      <c r="M11" s="66"/>
      <c r="N11" s="67"/>
      <c r="O11" s="73"/>
      <c r="P11" s="74"/>
    </row>
    <row r="12" spans="1:21" s="33" customFormat="1" ht="52.15" customHeight="1">
      <c r="A12" s="76"/>
      <c r="B12" s="65" t="s">
        <v>54</v>
      </c>
      <c r="C12" s="66"/>
      <c r="D12" s="67"/>
      <c r="E12" s="70" t="s">
        <v>55</v>
      </c>
      <c r="F12" s="69"/>
      <c r="G12" s="18">
        <v>37255</v>
      </c>
      <c r="H12" s="18">
        <v>39500</v>
      </c>
      <c r="I12" s="68">
        <v>37332</v>
      </c>
      <c r="J12" s="69"/>
      <c r="K12" s="65" t="s">
        <v>150</v>
      </c>
      <c r="L12" s="66"/>
      <c r="M12" s="66"/>
      <c r="N12" s="67"/>
      <c r="O12" s="70"/>
      <c r="P12" s="69"/>
    </row>
    <row r="13" spans="1:21" s="33" customFormat="1" ht="25.5" customHeight="1">
      <c r="A13" s="92" t="s">
        <v>109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1:21" s="33" customFormat="1" ht="125.65" customHeight="1">
      <c r="A14" s="40" t="s">
        <v>110</v>
      </c>
      <c r="B14" s="65" t="s">
        <v>56</v>
      </c>
      <c r="C14" s="66"/>
      <c r="D14" s="67"/>
      <c r="E14" s="70" t="s">
        <v>52</v>
      </c>
      <c r="F14" s="69"/>
      <c r="G14" s="40">
        <v>100</v>
      </c>
      <c r="H14" s="40">
        <v>100</v>
      </c>
      <c r="I14" s="70">
        <v>100</v>
      </c>
      <c r="J14" s="69"/>
      <c r="K14" s="70"/>
      <c r="L14" s="95"/>
      <c r="M14" s="95"/>
      <c r="N14" s="69"/>
      <c r="O14" s="70"/>
      <c r="P14" s="69"/>
      <c r="Q14" s="34"/>
      <c r="R14" s="34"/>
      <c r="S14" s="34"/>
      <c r="T14" s="35"/>
      <c r="U14" s="35"/>
    </row>
    <row r="15" spans="1:21" s="33" customFormat="1" ht="20.25" customHeight="1">
      <c r="A15" s="92" t="s">
        <v>111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</row>
    <row r="16" spans="1:21" s="33" customFormat="1" ht="143.1" customHeight="1">
      <c r="A16" s="40" t="s">
        <v>112</v>
      </c>
      <c r="B16" s="65" t="s">
        <v>53</v>
      </c>
      <c r="C16" s="66"/>
      <c r="D16" s="67"/>
      <c r="E16" s="70" t="s">
        <v>52</v>
      </c>
      <c r="F16" s="69"/>
      <c r="G16" s="40">
        <v>49.2</v>
      </c>
      <c r="H16" s="40">
        <v>44</v>
      </c>
      <c r="I16" s="70">
        <v>8.6</v>
      </c>
      <c r="J16" s="69"/>
      <c r="K16" s="65" t="s">
        <v>150</v>
      </c>
      <c r="L16" s="66"/>
      <c r="M16" s="66"/>
      <c r="N16" s="67"/>
      <c r="O16" s="70"/>
      <c r="P16" s="69"/>
    </row>
    <row r="17" spans="1:16" s="33" customFormat="1" ht="22.5" customHeight="1">
      <c r="A17" s="103" t="s">
        <v>113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69"/>
    </row>
    <row r="18" spans="1:16" s="33" customFormat="1" ht="24.4" customHeight="1">
      <c r="A18" s="103" t="s">
        <v>114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5"/>
    </row>
    <row r="19" spans="1:16" s="33" customFormat="1" ht="20.25" customHeight="1">
      <c r="A19" s="92" t="s">
        <v>115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4"/>
    </row>
    <row r="20" spans="1:16" s="33" customFormat="1" ht="54.95" customHeight="1">
      <c r="A20" s="75" t="s">
        <v>116</v>
      </c>
      <c r="B20" s="65" t="s">
        <v>57</v>
      </c>
      <c r="C20" s="66"/>
      <c r="D20" s="67"/>
      <c r="E20" s="70" t="s">
        <v>55</v>
      </c>
      <c r="F20" s="69"/>
      <c r="G20" s="18">
        <v>1869</v>
      </c>
      <c r="H20" s="18">
        <v>800</v>
      </c>
      <c r="I20" s="68">
        <v>126</v>
      </c>
      <c r="J20" s="69"/>
      <c r="K20" s="65" t="s">
        <v>150</v>
      </c>
      <c r="L20" s="66"/>
      <c r="M20" s="66"/>
      <c r="N20" s="67"/>
      <c r="O20" s="70"/>
      <c r="P20" s="69"/>
    </row>
    <row r="21" spans="1:16" s="33" customFormat="1" ht="55.5" customHeight="1">
      <c r="A21" s="106"/>
      <c r="B21" s="65" t="s">
        <v>58</v>
      </c>
      <c r="C21" s="66"/>
      <c r="D21" s="67"/>
      <c r="E21" s="70" t="s">
        <v>55</v>
      </c>
      <c r="F21" s="69"/>
      <c r="G21" s="18">
        <v>3159</v>
      </c>
      <c r="H21" s="18">
        <v>2000</v>
      </c>
      <c r="I21" s="68">
        <v>197</v>
      </c>
      <c r="J21" s="102"/>
      <c r="K21" s="65" t="s">
        <v>150</v>
      </c>
      <c r="L21" s="66"/>
      <c r="M21" s="66"/>
      <c r="N21" s="67"/>
      <c r="O21" s="70"/>
      <c r="P21" s="69"/>
    </row>
    <row r="22" spans="1:16" s="33" customFormat="1" ht="61.5" customHeight="1">
      <c r="A22" s="76"/>
      <c r="B22" s="65" t="s">
        <v>59</v>
      </c>
      <c r="C22" s="66"/>
      <c r="D22" s="67"/>
      <c r="E22" s="70" t="s">
        <v>60</v>
      </c>
      <c r="F22" s="69"/>
      <c r="G22" s="18">
        <v>88135</v>
      </c>
      <c r="H22" s="18">
        <v>73000</v>
      </c>
      <c r="I22" s="68">
        <v>3443</v>
      </c>
      <c r="J22" s="69"/>
      <c r="K22" s="65" t="s">
        <v>150</v>
      </c>
      <c r="L22" s="66"/>
      <c r="M22" s="66"/>
      <c r="N22" s="67"/>
      <c r="O22" s="70"/>
      <c r="P22" s="69"/>
    </row>
    <row r="23" spans="1:16" s="33" customFormat="1" ht="24" customHeight="1">
      <c r="A23" s="92" t="s">
        <v>117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</row>
    <row r="24" spans="1:16" s="33" customFormat="1" ht="108.6" customHeight="1">
      <c r="A24" s="40" t="s">
        <v>118</v>
      </c>
      <c r="B24" s="65" t="s">
        <v>61</v>
      </c>
      <c r="C24" s="66"/>
      <c r="D24" s="67"/>
      <c r="E24" s="70" t="s">
        <v>60</v>
      </c>
      <c r="F24" s="69"/>
      <c r="G24" s="18">
        <v>21786</v>
      </c>
      <c r="H24" s="18">
        <v>30000</v>
      </c>
      <c r="I24" s="68">
        <v>2679</v>
      </c>
      <c r="J24" s="69"/>
      <c r="K24" s="65" t="s">
        <v>150</v>
      </c>
      <c r="L24" s="66"/>
      <c r="M24" s="66"/>
      <c r="N24" s="67"/>
      <c r="O24" s="70"/>
      <c r="P24" s="69"/>
    </row>
    <row r="25" spans="1:16" s="33" customFormat="1" ht="16.5">
      <c r="A25" s="92" t="s">
        <v>119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</row>
    <row r="26" spans="1:16" s="33" customFormat="1" ht="88.5" customHeight="1">
      <c r="A26" s="75" t="s">
        <v>120</v>
      </c>
      <c r="B26" s="65" t="s">
        <v>121</v>
      </c>
      <c r="C26" s="66"/>
      <c r="D26" s="67"/>
      <c r="E26" s="70" t="s">
        <v>55</v>
      </c>
      <c r="F26" s="69"/>
      <c r="G26" s="18">
        <v>388</v>
      </c>
      <c r="H26" s="18">
        <v>389</v>
      </c>
      <c r="I26" s="70">
        <v>81</v>
      </c>
      <c r="J26" s="69"/>
      <c r="K26" s="65" t="s">
        <v>150</v>
      </c>
      <c r="L26" s="66"/>
      <c r="M26" s="66"/>
      <c r="N26" s="67"/>
      <c r="O26" s="70"/>
      <c r="P26" s="69"/>
    </row>
    <row r="27" spans="1:16" s="33" customFormat="1" ht="72.95" customHeight="1">
      <c r="A27" s="76"/>
      <c r="B27" s="65" t="s">
        <v>122</v>
      </c>
      <c r="C27" s="66"/>
      <c r="D27" s="67"/>
      <c r="E27" s="70" t="s">
        <v>52</v>
      </c>
      <c r="F27" s="69"/>
      <c r="G27" s="40">
        <v>57.3</v>
      </c>
      <c r="H27" s="40">
        <v>60</v>
      </c>
      <c r="I27" s="70">
        <v>25</v>
      </c>
      <c r="J27" s="69"/>
      <c r="K27" s="65" t="s">
        <v>150</v>
      </c>
      <c r="L27" s="66"/>
      <c r="M27" s="66"/>
      <c r="N27" s="67"/>
      <c r="O27" s="70"/>
      <c r="P27" s="69"/>
    </row>
    <row r="28" spans="1:16" s="33" customFormat="1" ht="16.5">
      <c r="A28" s="93" t="s">
        <v>123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</row>
    <row r="29" spans="1:16" s="33" customFormat="1" ht="84" customHeight="1">
      <c r="A29" s="40" t="s">
        <v>124</v>
      </c>
      <c r="B29" s="65" t="s">
        <v>62</v>
      </c>
      <c r="C29" s="66"/>
      <c r="D29" s="67"/>
      <c r="E29" s="70" t="s">
        <v>55</v>
      </c>
      <c r="F29" s="69"/>
      <c r="G29" s="18">
        <v>31</v>
      </c>
      <c r="H29" s="18">
        <v>30</v>
      </c>
      <c r="I29" s="70">
        <v>4</v>
      </c>
      <c r="J29" s="69"/>
      <c r="K29" s="65" t="s">
        <v>150</v>
      </c>
      <c r="L29" s="66"/>
      <c r="M29" s="66"/>
      <c r="N29" s="67"/>
      <c r="O29" s="70"/>
      <c r="P29" s="69"/>
    </row>
    <row r="30" spans="1:16" s="33" customFormat="1" ht="16.5">
      <c r="A30" s="92" t="s">
        <v>125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4"/>
    </row>
    <row r="31" spans="1:16" s="33" customFormat="1" ht="57.95" customHeight="1">
      <c r="A31" s="40" t="s">
        <v>126</v>
      </c>
      <c r="B31" s="65" t="s">
        <v>63</v>
      </c>
      <c r="C31" s="66"/>
      <c r="D31" s="67"/>
      <c r="E31" s="70" t="s">
        <v>60</v>
      </c>
      <c r="F31" s="69"/>
      <c r="G31" s="18">
        <v>125073</v>
      </c>
      <c r="H31" s="18">
        <v>125000</v>
      </c>
      <c r="I31" s="68">
        <v>2256</v>
      </c>
      <c r="J31" s="69"/>
      <c r="K31" s="65" t="s">
        <v>150</v>
      </c>
      <c r="L31" s="66"/>
      <c r="M31" s="66"/>
      <c r="N31" s="67"/>
      <c r="O31" s="70"/>
      <c r="P31" s="69"/>
    </row>
    <row r="32" spans="1:16" s="33" customFormat="1" ht="16.5">
      <c r="A32" s="103" t="s">
        <v>127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5"/>
    </row>
    <row r="33" spans="1:16" s="33" customFormat="1" ht="16.5">
      <c r="A33" s="92" t="s">
        <v>128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4"/>
    </row>
    <row r="34" spans="1:16" s="33" customFormat="1" ht="17.45" customHeight="1">
      <c r="A34" s="92" t="s">
        <v>129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4"/>
    </row>
    <row r="35" spans="1:16" s="33" customFormat="1" ht="140.1" customHeight="1">
      <c r="A35" s="109" t="s">
        <v>130</v>
      </c>
      <c r="B35" s="65" t="s">
        <v>66</v>
      </c>
      <c r="C35" s="66"/>
      <c r="D35" s="67"/>
      <c r="E35" s="70" t="s">
        <v>55</v>
      </c>
      <c r="F35" s="69"/>
      <c r="G35" s="18">
        <v>6</v>
      </c>
      <c r="H35" s="18">
        <v>5</v>
      </c>
      <c r="I35" s="70">
        <v>1</v>
      </c>
      <c r="J35" s="69"/>
      <c r="K35" s="70" t="s">
        <v>150</v>
      </c>
      <c r="L35" s="95"/>
      <c r="M35" s="95"/>
      <c r="N35" s="69"/>
      <c r="O35" s="70"/>
      <c r="P35" s="69"/>
    </row>
    <row r="36" spans="1:16" s="33" customFormat="1" ht="155.44999999999999" customHeight="1">
      <c r="A36" s="109"/>
      <c r="B36" s="65" t="s">
        <v>67</v>
      </c>
      <c r="C36" s="66"/>
      <c r="D36" s="67"/>
      <c r="E36" s="70" t="s">
        <v>60</v>
      </c>
      <c r="F36" s="69"/>
      <c r="G36" s="18">
        <v>30000</v>
      </c>
      <c r="H36" s="18">
        <v>30000</v>
      </c>
      <c r="I36" s="68">
        <v>0</v>
      </c>
      <c r="J36" s="69"/>
      <c r="K36" s="70" t="s">
        <v>150</v>
      </c>
      <c r="L36" s="95"/>
      <c r="M36" s="95"/>
      <c r="N36" s="69"/>
      <c r="O36" s="70"/>
      <c r="P36" s="69"/>
    </row>
    <row r="37" spans="1:16" s="33" customFormat="1" ht="16.5">
      <c r="A37" s="92" t="s">
        <v>131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</row>
    <row r="38" spans="1:16" s="33" customFormat="1" ht="148.5" customHeight="1">
      <c r="A38" s="75" t="s">
        <v>132</v>
      </c>
      <c r="B38" s="65" t="s">
        <v>64</v>
      </c>
      <c r="C38" s="66"/>
      <c r="D38" s="67"/>
      <c r="E38" s="70" t="s">
        <v>55</v>
      </c>
      <c r="F38" s="69"/>
      <c r="G38" s="18">
        <v>309</v>
      </c>
      <c r="H38" s="18">
        <v>317</v>
      </c>
      <c r="I38" s="68">
        <v>86</v>
      </c>
      <c r="J38" s="102"/>
      <c r="K38" s="65" t="s">
        <v>150</v>
      </c>
      <c r="L38" s="66"/>
      <c r="M38" s="66"/>
      <c r="N38" s="67"/>
      <c r="O38" s="70"/>
      <c r="P38" s="69"/>
    </row>
    <row r="39" spans="1:16" s="33" customFormat="1" ht="191.45" customHeight="1">
      <c r="A39" s="76"/>
      <c r="B39" s="65" t="s">
        <v>65</v>
      </c>
      <c r="C39" s="66"/>
      <c r="D39" s="67"/>
      <c r="E39" s="70" t="s">
        <v>60</v>
      </c>
      <c r="F39" s="69"/>
      <c r="G39" s="18">
        <v>42425</v>
      </c>
      <c r="H39" s="18">
        <v>42100</v>
      </c>
      <c r="I39" s="68">
        <v>10159</v>
      </c>
      <c r="J39" s="102"/>
      <c r="K39" s="65" t="s">
        <v>150</v>
      </c>
      <c r="L39" s="66"/>
      <c r="M39" s="66"/>
      <c r="N39" s="67"/>
      <c r="O39" s="70"/>
      <c r="P39" s="69"/>
    </row>
    <row r="40" spans="1:16" s="33" customFormat="1" ht="16.5">
      <c r="A40" s="103" t="s">
        <v>133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s="33" customFormat="1" ht="16.5">
      <c r="A41" s="92" t="s">
        <v>134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4"/>
    </row>
    <row r="42" spans="1:16" s="33" customFormat="1" ht="16.5">
      <c r="A42" s="92" t="s">
        <v>135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4"/>
    </row>
    <row r="43" spans="1:16" s="33" customFormat="1" ht="74.099999999999994" customHeight="1">
      <c r="A43" s="75" t="s">
        <v>136</v>
      </c>
      <c r="B43" s="65" t="s">
        <v>68</v>
      </c>
      <c r="C43" s="66"/>
      <c r="D43" s="67"/>
      <c r="E43" s="70" t="s">
        <v>60</v>
      </c>
      <c r="F43" s="69"/>
      <c r="G43" s="18">
        <v>305125</v>
      </c>
      <c r="H43" s="18">
        <v>255015</v>
      </c>
      <c r="I43" s="68">
        <v>78370</v>
      </c>
      <c r="J43" s="69"/>
      <c r="K43" s="65" t="s">
        <v>150</v>
      </c>
      <c r="L43" s="66"/>
      <c r="M43" s="66"/>
      <c r="N43" s="67"/>
      <c r="O43" s="70"/>
      <c r="P43" s="69"/>
    </row>
    <row r="44" spans="1:16" s="33" customFormat="1" ht="78.95" customHeight="1">
      <c r="A44" s="76"/>
      <c r="B44" s="65" t="s">
        <v>69</v>
      </c>
      <c r="C44" s="66"/>
      <c r="D44" s="67"/>
      <c r="E44" s="70" t="s">
        <v>52</v>
      </c>
      <c r="F44" s="69"/>
      <c r="G44" s="41">
        <v>4.8</v>
      </c>
      <c r="H44" s="40">
        <v>4.8</v>
      </c>
      <c r="I44" s="107">
        <v>2.7</v>
      </c>
      <c r="J44" s="108"/>
      <c r="K44" s="70" t="s">
        <v>150</v>
      </c>
      <c r="L44" s="95"/>
      <c r="M44" s="95"/>
      <c r="N44" s="69"/>
      <c r="O44" s="70"/>
      <c r="P44" s="69"/>
    </row>
    <row r="45" spans="1:16" s="33" customFormat="1" ht="16.5">
      <c r="A45" s="92" t="s">
        <v>137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4"/>
    </row>
    <row r="46" spans="1:16" s="33" customFormat="1" ht="68.099999999999994" customHeight="1">
      <c r="A46" s="40" t="s">
        <v>138</v>
      </c>
      <c r="B46" s="65" t="s">
        <v>70</v>
      </c>
      <c r="C46" s="66"/>
      <c r="D46" s="67"/>
      <c r="E46" s="70" t="s">
        <v>55</v>
      </c>
      <c r="F46" s="69"/>
      <c r="G46" s="40">
        <v>15</v>
      </c>
      <c r="H46" s="40">
        <v>15</v>
      </c>
      <c r="I46" s="70">
        <v>9</v>
      </c>
      <c r="J46" s="69"/>
      <c r="K46" s="70" t="s">
        <v>150</v>
      </c>
      <c r="L46" s="95"/>
      <c r="M46" s="95"/>
      <c r="N46" s="69"/>
      <c r="O46" s="70" t="s">
        <v>108</v>
      </c>
      <c r="P46" s="69"/>
    </row>
    <row r="47" spans="1:16" s="33" customFormat="1" ht="16.5">
      <c r="A47" s="103" t="s">
        <v>139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5"/>
    </row>
    <row r="48" spans="1:16" s="33" customFormat="1" ht="16.5">
      <c r="A48" s="92" t="s">
        <v>140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4"/>
    </row>
    <row r="49" spans="1:16" s="33" customFormat="1" ht="16.5">
      <c r="A49" s="92" t="s">
        <v>141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4"/>
    </row>
    <row r="50" spans="1:16" s="33" customFormat="1" ht="209.1" customHeight="1">
      <c r="A50" s="40" t="s">
        <v>142</v>
      </c>
      <c r="B50" s="65" t="s">
        <v>71</v>
      </c>
      <c r="C50" s="66"/>
      <c r="D50" s="67"/>
      <c r="E50" s="70" t="s">
        <v>55</v>
      </c>
      <c r="F50" s="69"/>
      <c r="G50" s="40">
        <v>0</v>
      </c>
      <c r="H50" s="40">
        <v>0</v>
      </c>
      <c r="I50" s="70">
        <v>0</v>
      </c>
      <c r="J50" s="69"/>
      <c r="K50" s="70"/>
      <c r="L50" s="95"/>
      <c r="M50" s="95"/>
      <c r="N50" s="69"/>
      <c r="O50" s="70" t="s">
        <v>108</v>
      </c>
      <c r="P50" s="69"/>
    </row>
    <row r="51" spans="1:16" s="33" customFormat="1" ht="16.5">
      <c r="A51" s="110" t="s">
        <v>143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2"/>
    </row>
    <row r="52" spans="1:16" s="33" customFormat="1" ht="210" customHeight="1">
      <c r="A52" s="19" t="s">
        <v>144</v>
      </c>
      <c r="B52" s="113" t="s">
        <v>72</v>
      </c>
      <c r="C52" s="114"/>
      <c r="D52" s="115"/>
      <c r="E52" s="89" t="s">
        <v>55</v>
      </c>
      <c r="F52" s="90"/>
      <c r="G52" s="19">
        <v>0</v>
      </c>
      <c r="H52" s="19">
        <v>0</v>
      </c>
      <c r="I52" s="89">
        <v>0</v>
      </c>
      <c r="J52" s="90"/>
      <c r="K52" s="89"/>
      <c r="L52" s="91"/>
      <c r="M52" s="91"/>
      <c r="N52" s="90"/>
      <c r="O52" s="89" t="s">
        <v>108</v>
      </c>
      <c r="P52" s="90"/>
    </row>
    <row r="53" spans="1:16" s="33" customFormat="1" ht="16.5">
      <c r="A53" s="110" t="s">
        <v>145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2"/>
    </row>
    <row r="54" spans="1:16" s="33" customFormat="1" ht="212.45" customHeight="1">
      <c r="A54" s="19" t="s">
        <v>146</v>
      </c>
      <c r="B54" s="113" t="s">
        <v>73</v>
      </c>
      <c r="C54" s="114"/>
      <c r="D54" s="115"/>
      <c r="E54" s="89" t="s">
        <v>52</v>
      </c>
      <c r="F54" s="90"/>
      <c r="G54" s="19">
        <v>100</v>
      </c>
      <c r="H54" s="19">
        <v>100</v>
      </c>
      <c r="I54" s="89">
        <v>100</v>
      </c>
      <c r="J54" s="90"/>
      <c r="K54" s="113"/>
      <c r="L54" s="114"/>
      <c r="M54" s="114"/>
      <c r="N54" s="115"/>
      <c r="O54" s="89" t="s">
        <v>108</v>
      </c>
      <c r="P54" s="90"/>
    </row>
    <row r="55" spans="1:16" s="33" customFormat="1" ht="16.5">
      <c r="A55" s="117" t="s">
        <v>149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</row>
    <row r="56" spans="1:16" ht="16.5">
      <c r="A56" s="116" t="s">
        <v>148</v>
      </c>
      <c r="B56" s="116"/>
      <c r="C56" s="116"/>
      <c r="D56" s="116"/>
    </row>
  </sheetData>
  <mergeCells count="159">
    <mergeCell ref="E43:F43"/>
    <mergeCell ref="I43:J43"/>
    <mergeCell ref="K43:N43"/>
    <mergeCell ref="A56:D56"/>
    <mergeCell ref="A55:P55"/>
    <mergeCell ref="A53:P53"/>
    <mergeCell ref="B54:D54"/>
    <mergeCell ref="E54:F54"/>
    <mergeCell ref="I54:J54"/>
    <mergeCell ref="K54:N54"/>
    <mergeCell ref="O54:P54"/>
    <mergeCell ref="A51:P51"/>
    <mergeCell ref="B52:D52"/>
    <mergeCell ref="E52:F52"/>
    <mergeCell ref="I52:J52"/>
    <mergeCell ref="K52:N52"/>
    <mergeCell ref="O52:P52"/>
    <mergeCell ref="O46:P46"/>
    <mergeCell ref="A49:P49"/>
    <mergeCell ref="B50:D50"/>
    <mergeCell ref="E50:F50"/>
    <mergeCell ref="I50:J50"/>
    <mergeCell ref="K50:N50"/>
    <mergeCell ref="O50:P50"/>
    <mergeCell ref="A48:P48"/>
    <mergeCell ref="I44:J44"/>
    <mergeCell ref="O36:P36"/>
    <mergeCell ref="A35:A36"/>
    <mergeCell ref="B35:D35"/>
    <mergeCell ref="E35:F35"/>
    <mergeCell ref="I35:J35"/>
    <mergeCell ref="A41:P41"/>
    <mergeCell ref="K35:N35"/>
    <mergeCell ref="A45:P45"/>
    <mergeCell ref="O35:P35"/>
    <mergeCell ref="B36:D36"/>
    <mergeCell ref="E36:F36"/>
    <mergeCell ref="I36:J36"/>
    <mergeCell ref="K36:N36"/>
    <mergeCell ref="A47:P47"/>
    <mergeCell ref="B46:D46"/>
    <mergeCell ref="E46:F46"/>
    <mergeCell ref="I46:J46"/>
    <mergeCell ref="K46:N46"/>
    <mergeCell ref="O44:P44"/>
    <mergeCell ref="B39:D39"/>
    <mergeCell ref="E39:F39"/>
    <mergeCell ref="I39:J39"/>
    <mergeCell ref="K39:N39"/>
    <mergeCell ref="I38:J38"/>
    <mergeCell ref="O43:P43"/>
    <mergeCell ref="B44:D44"/>
    <mergeCell ref="E44:F44"/>
    <mergeCell ref="B43:D43"/>
    <mergeCell ref="A43:A44"/>
    <mergeCell ref="A40:P40"/>
    <mergeCell ref="B38:D38"/>
    <mergeCell ref="E38:F38"/>
    <mergeCell ref="K38:N38"/>
    <mergeCell ref="O38:P38"/>
    <mergeCell ref="O39:P39"/>
    <mergeCell ref="A38:A39"/>
    <mergeCell ref="A42:P42"/>
    <mergeCell ref="K44:N44"/>
    <mergeCell ref="A26:A27"/>
    <mergeCell ref="B26:D26"/>
    <mergeCell ref="E26:F26"/>
    <mergeCell ref="O26:P26"/>
    <mergeCell ref="B27:D27"/>
    <mergeCell ref="O27:P27"/>
    <mergeCell ref="A33:P33"/>
    <mergeCell ref="A34:P34"/>
    <mergeCell ref="E27:F27"/>
    <mergeCell ref="A37:P37"/>
    <mergeCell ref="A32:P32"/>
    <mergeCell ref="O31:P31"/>
    <mergeCell ref="A28:P28"/>
    <mergeCell ref="B29:D29"/>
    <mergeCell ref="E29:F29"/>
    <mergeCell ref="I29:J29"/>
    <mergeCell ref="A30:P30"/>
    <mergeCell ref="B31:D31"/>
    <mergeCell ref="E31:F31"/>
    <mergeCell ref="I31:J31"/>
    <mergeCell ref="K31:N31"/>
    <mergeCell ref="O29:P29"/>
    <mergeCell ref="K29:N29"/>
    <mergeCell ref="I22:J22"/>
    <mergeCell ref="K22:N22"/>
    <mergeCell ref="I26:J26"/>
    <mergeCell ref="K26:N26"/>
    <mergeCell ref="K27:N27"/>
    <mergeCell ref="I24:J24"/>
    <mergeCell ref="K24:N24"/>
    <mergeCell ref="I27:J27"/>
    <mergeCell ref="A25:P25"/>
    <mergeCell ref="B24:D24"/>
    <mergeCell ref="E24:F24"/>
    <mergeCell ref="A23:P23"/>
    <mergeCell ref="B22:D22"/>
    <mergeCell ref="O22:P22"/>
    <mergeCell ref="E22:F22"/>
    <mergeCell ref="O24:P24"/>
    <mergeCell ref="I21:J21"/>
    <mergeCell ref="O16:P16"/>
    <mergeCell ref="K21:N21"/>
    <mergeCell ref="O21:P21"/>
    <mergeCell ref="A17:P17"/>
    <mergeCell ref="A18:P18"/>
    <mergeCell ref="A19:P19"/>
    <mergeCell ref="K16:N16"/>
    <mergeCell ref="A20:A22"/>
    <mergeCell ref="B20:D20"/>
    <mergeCell ref="E20:F20"/>
    <mergeCell ref="B21:D21"/>
    <mergeCell ref="B16:D16"/>
    <mergeCell ref="E16:F16"/>
    <mergeCell ref="E21:F21"/>
    <mergeCell ref="I16:J16"/>
    <mergeCell ref="K20:N20"/>
    <mergeCell ref="I20:J20"/>
    <mergeCell ref="O4:P6"/>
    <mergeCell ref="A9:P9"/>
    <mergeCell ref="A10:P10"/>
    <mergeCell ref="I6:J6"/>
    <mergeCell ref="A4:A6"/>
    <mergeCell ref="O20:P20"/>
    <mergeCell ref="A15:P15"/>
    <mergeCell ref="A13:P13"/>
    <mergeCell ref="B14:D14"/>
    <mergeCell ref="E14:F14"/>
    <mergeCell ref="I14:J14"/>
    <mergeCell ref="K14:N14"/>
    <mergeCell ref="O14:P14"/>
    <mergeCell ref="R4:R6"/>
    <mergeCell ref="G5:G6"/>
    <mergeCell ref="H5:J5"/>
    <mergeCell ref="O7:P7"/>
    <mergeCell ref="G4:J4"/>
    <mergeCell ref="K4:N6"/>
    <mergeCell ref="I7:J7"/>
    <mergeCell ref="K7:N7"/>
    <mergeCell ref="E4:F6"/>
    <mergeCell ref="O11:P11"/>
    <mergeCell ref="A11:A12"/>
    <mergeCell ref="B11:D11"/>
    <mergeCell ref="E11:F11"/>
    <mergeCell ref="I11:J11"/>
    <mergeCell ref="E12:F12"/>
    <mergeCell ref="A2:R2"/>
    <mergeCell ref="A8:P8"/>
    <mergeCell ref="K11:N11"/>
    <mergeCell ref="I12:J12"/>
    <mergeCell ref="K12:N12"/>
    <mergeCell ref="B12:D12"/>
    <mergeCell ref="O12:P12"/>
    <mergeCell ref="B7:D7"/>
    <mergeCell ref="E7:F7"/>
    <mergeCell ref="B4:D6"/>
  </mergeCells>
  <phoneticPr fontId="0" type="noConversion"/>
  <pageMargins left="0.7" right="0.7" top="0.75" bottom="0.75" header="0.3" footer="0.3"/>
  <pageSetup paperSize="9" scale="47" fitToWidth="0" fitToHeight="0" orientation="landscape" verticalDpi="0" r:id="rId1"/>
  <rowBreaks count="2" manualBreakCount="2">
    <brk id="24" max="15" man="1"/>
    <brk id="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="60" zoomScaleNormal="60" workbookViewId="0">
      <selection activeCell="C23" sqref="C23:F23"/>
    </sheetView>
  </sheetViews>
  <sheetFormatPr defaultColWidth="8.7109375" defaultRowHeight="15"/>
  <cols>
    <col min="1" max="1" width="29.28515625" style="20" customWidth="1"/>
    <col min="2" max="2" width="14.7109375" style="20" customWidth="1"/>
    <col min="3" max="3" width="13.42578125" style="20" customWidth="1"/>
    <col min="4" max="4" width="14.42578125" style="20" customWidth="1"/>
    <col min="5" max="5" width="14.5703125" style="20" customWidth="1"/>
    <col min="6" max="6" width="11.85546875" style="20" customWidth="1"/>
    <col min="7" max="7" width="14.85546875" style="20" customWidth="1"/>
    <col min="8" max="8" width="14.140625" style="20" customWidth="1"/>
    <col min="9" max="9" width="10.7109375" style="20" customWidth="1"/>
    <col min="10" max="10" width="14.85546875" style="20" customWidth="1"/>
    <col min="11" max="12" width="12.28515625" style="20" customWidth="1"/>
    <col min="13" max="14" width="10.7109375" style="20" customWidth="1"/>
    <col min="15" max="15" width="12.28515625" style="20" customWidth="1"/>
    <col min="16" max="16" width="10.5703125" style="20" customWidth="1"/>
    <col min="17" max="17" width="12" style="20" customWidth="1"/>
    <col min="18" max="18" width="12.5703125" style="20" customWidth="1"/>
    <col min="19" max="19" width="0.140625" style="20" customWidth="1"/>
    <col min="20" max="16384" width="8.7109375" style="20"/>
  </cols>
  <sheetData>
    <row r="1" spans="1:18" s="22" customFormat="1" ht="42.75" customHeight="1">
      <c r="A1" s="121" t="s">
        <v>99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8" s="22" customFormat="1" ht="63.75" customHeight="1">
      <c r="A2" s="78" t="s">
        <v>29</v>
      </c>
      <c r="B2" s="79"/>
      <c r="C2" s="78" t="s">
        <v>100</v>
      </c>
      <c r="D2" s="122"/>
      <c r="E2" s="122"/>
      <c r="F2" s="79"/>
      <c r="G2" s="45" t="s">
        <v>101</v>
      </c>
      <c r="H2" s="46"/>
      <c r="I2" s="46"/>
      <c r="J2" s="46"/>
      <c r="K2" s="46"/>
      <c r="L2" s="47"/>
      <c r="M2" s="21"/>
      <c r="N2" s="21"/>
      <c r="O2" s="21"/>
      <c r="P2" s="21"/>
    </row>
    <row r="3" spans="1:18" s="22" customFormat="1" ht="57" customHeight="1">
      <c r="A3" s="78">
        <v>1</v>
      </c>
      <c r="B3" s="79"/>
      <c r="C3" s="78">
        <v>2</v>
      </c>
      <c r="D3" s="122"/>
      <c r="E3" s="122"/>
      <c r="F3" s="79"/>
      <c r="G3" s="45">
        <v>3</v>
      </c>
      <c r="H3" s="46"/>
      <c r="I3" s="46"/>
      <c r="J3" s="46"/>
      <c r="K3" s="46"/>
      <c r="L3" s="47"/>
      <c r="M3" s="21"/>
      <c r="N3" s="21"/>
      <c r="O3" s="21"/>
      <c r="P3" s="21"/>
    </row>
    <row r="4" spans="1:18" s="22" customFormat="1" ht="54" customHeight="1">
      <c r="A4" s="123" t="s">
        <v>35</v>
      </c>
      <c r="B4" s="124"/>
      <c r="C4" s="118">
        <f>C5+C6</f>
        <v>70.400000000000006</v>
      </c>
      <c r="D4" s="119"/>
      <c r="E4" s="119"/>
      <c r="F4" s="120"/>
      <c r="G4" s="118">
        <f>G5+G6</f>
        <v>70.400000000000006</v>
      </c>
      <c r="H4" s="119"/>
      <c r="I4" s="119"/>
      <c r="J4" s="119"/>
      <c r="K4" s="119"/>
      <c r="L4" s="120"/>
      <c r="M4" s="21"/>
      <c r="N4" s="21"/>
      <c r="O4" s="21"/>
      <c r="P4" s="21"/>
    </row>
    <row r="5" spans="1:18" s="22" customFormat="1" ht="16.149999999999999" customHeight="1">
      <c r="A5" s="123" t="s">
        <v>10</v>
      </c>
      <c r="B5" s="124"/>
      <c r="C5" s="118">
        <v>68.900000000000006</v>
      </c>
      <c r="D5" s="119"/>
      <c r="E5" s="119"/>
      <c r="F5" s="120"/>
      <c r="G5" s="118">
        <v>68.900000000000006</v>
      </c>
      <c r="H5" s="119"/>
      <c r="I5" s="119"/>
      <c r="J5" s="119"/>
      <c r="K5" s="119"/>
      <c r="L5" s="120"/>
      <c r="M5" s="21"/>
      <c r="N5" s="21"/>
      <c r="O5" s="21"/>
      <c r="P5" s="21"/>
    </row>
    <row r="6" spans="1:18" s="22" customFormat="1" ht="18.600000000000001" customHeight="1">
      <c r="A6" s="123" t="s">
        <v>11</v>
      </c>
      <c r="B6" s="124"/>
      <c r="C6" s="118">
        <v>1.5</v>
      </c>
      <c r="D6" s="119"/>
      <c r="E6" s="119"/>
      <c r="F6" s="120"/>
      <c r="G6" s="118">
        <v>1.5</v>
      </c>
      <c r="H6" s="119"/>
      <c r="I6" s="119"/>
      <c r="J6" s="119"/>
      <c r="K6" s="119"/>
      <c r="L6" s="120"/>
      <c r="M6" s="21"/>
      <c r="N6" s="21"/>
      <c r="O6" s="21"/>
      <c r="P6" s="21"/>
    </row>
    <row r="7" spans="1:18" s="22" customFormat="1" ht="61.5" customHeight="1">
      <c r="A7" s="123" t="s">
        <v>36</v>
      </c>
      <c r="B7" s="124"/>
      <c r="C7" s="118">
        <v>0</v>
      </c>
      <c r="D7" s="119"/>
      <c r="E7" s="119"/>
      <c r="F7" s="120"/>
      <c r="G7" s="72">
        <v>0</v>
      </c>
      <c r="H7" s="72"/>
      <c r="I7" s="72"/>
      <c r="J7" s="72"/>
      <c r="K7" s="72"/>
      <c r="L7" s="72"/>
      <c r="M7" s="21"/>
      <c r="N7" s="21"/>
      <c r="O7" s="21"/>
      <c r="P7" s="21"/>
    </row>
    <row r="8" spans="1:18" s="22" customFormat="1" ht="54.75" customHeight="1">
      <c r="A8" s="123" t="s">
        <v>37</v>
      </c>
      <c r="B8" s="124"/>
      <c r="C8" s="118">
        <f>C9+C10</f>
        <v>64.3</v>
      </c>
      <c r="D8" s="119"/>
      <c r="E8" s="119"/>
      <c r="F8" s="120"/>
      <c r="G8" s="72">
        <f>G9+G10</f>
        <v>64.3</v>
      </c>
      <c r="H8" s="72"/>
      <c r="I8" s="72"/>
      <c r="J8" s="72"/>
      <c r="K8" s="72"/>
      <c r="L8" s="72"/>
      <c r="M8" s="21"/>
      <c r="N8" s="21"/>
      <c r="O8" s="21"/>
      <c r="P8" s="21"/>
    </row>
    <row r="9" spans="1:18" ht="16.5">
      <c r="A9" s="123" t="s">
        <v>10</v>
      </c>
      <c r="B9" s="124"/>
      <c r="C9" s="118">
        <v>64.3</v>
      </c>
      <c r="D9" s="119"/>
      <c r="E9" s="119"/>
      <c r="F9" s="120"/>
      <c r="G9" s="118">
        <v>64.3</v>
      </c>
      <c r="H9" s="119"/>
      <c r="I9" s="119"/>
      <c r="J9" s="119"/>
      <c r="K9" s="119"/>
      <c r="L9" s="120"/>
      <c r="M9" s="21"/>
      <c r="N9" s="21"/>
      <c r="O9" s="21"/>
      <c r="P9" s="21"/>
      <c r="Q9" s="23"/>
      <c r="R9" s="23"/>
    </row>
    <row r="10" spans="1:18" ht="16.5" customHeight="1">
      <c r="A10" s="123" t="s">
        <v>11</v>
      </c>
      <c r="B10" s="124"/>
      <c r="C10" s="118">
        <v>0</v>
      </c>
      <c r="D10" s="119"/>
      <c r="E10" s="119"/>
      <c r="F10" s="120"/>
      <c r="G10" s="118">
        <v>0</v>
      </c>
      <c r="H10" s="119"/>
      <c r="I10" s="119"/>
      <c r="J10" s="119"/>
      <c r="K10" s="119"/>
      <c r="L10" s="120"/>
      <c r="M10" s="21"/>
      <c r="N10" s="21"/>
      <c r="O10" s="21"/>
      <c r="P10" s="21"/>
      <c r="Q10" s="24"/>
      <c r="R10" s="24"/>
    </row>
    <row r="11" spans="1:18" ht="70.900000000000006" customHeight="1">
      <c r="A11" s="123" t="s">
        <v>38</v>
      </c>
      <c r="B11" s="124"/>
      <c r="C11" s="118">
        <v>0</v>
      </c>
      <c r="D11" s="119"/>
      <c r="E11" s="119"/>
      <c r="F11" s="120"/>
      <c r="G11" s="72">
        <v>0</v>
      </c>
      <c r="H11" s="72"/>
      <c r="I11" s="72"/>
      <c r="J11" s="72"/>
      <c r="K11" s="72"/>
      <c r="L11" s="72"/>
      <c r="M11" s="21"/>
      <c r="N11" s="21"/>
      <c r="O11" s="21"/>
      <c r="P11" s="21"/>
      <c r="Q11" s="22"/>
      <c r="R11" s="22"/>
    </row>
    <row r="12" spans="1:18" ht="39" customHeight="1">
      <c r="A12" s="125" t="s">
        <v>39</v>
      </c>
      <c r="B12" s="126"/>
      <c r="C12" s="118">
        <f>C13+C14</f>
        <v>236.60000000000002</v>
      </c>
      <c r="D12" s="119"/>
      <c r="E12" s="119"/>
      <c r="F12" s="120"/>
      <c r="G12" s="118">
        <f>G13+G14</f>
        <v>236.60000000000002</v>
      </c>
      <c r="H12" s="119"/>
      <c r="I12" s="119"/>
      <c r="J12" s="119"/>
      <c r="K12" s="119"/>
      <c r="L12" s="120"/>
      <c r="M12" s="21"/>
      <c r="N12" s="21"/>
      <c r="O12" s="21"/>
      <c r="P12" s="21"/>
      <c r="Q12" s="22"/>
      <c r="R12" s="22"/>
    </row>
    <row r="13" spans="1:18" ht="16.5">
      <c r="A13" s="123" t="s">
        <v>10</v>
      </c>
      <c r="B13" s="124"/>
      <c r="C13" s="118">
        <v>56.8</v>
      </c>
      <c r="D13" s="119"/>
      <c r="E13" s="119"/>
      <c r="F13" s="120"/>
      <c r="G13" s="118">
        <v>56.8</v>
      </c>
      <c r="H13" s="119"/>
      <c r="I13" s="119"/>
      <c r="J13" s="119"/>
      <c r="K13" s="119"/>
      <c r="L13" s="120"/>
      <c r="M13" s="21"/>
      <c r="N13" s="21"/>
      <c r="O13" s="21"/>
      <c r="P13" s="21"/>
      <c r="Q13" s="22"/>
      <c r="R13" s="22"/>
    </row>
    <row r="14" spans="1:18" ht="22.9" customHeight="1">
      <c r="A14" s="123" t="s">
        <v>11</v>
      </c>
      <c r="B14" s="124"/>
      <c r="C14" s="118">
        <v>179.8</v>
      </c>
      <c r="D14" s="119"/>
      <c r="E14" s="119"/>
      <c r="F14" s="120"/>
      <c r="G14" s="118">
        <v>179.8</v>
      </c>
      <c r="H14" s="119"/>
      <c r="I14" s="119"/>
      <c r="J14" s="119"/>
      <c r="K14" s="119"/>
      <c r="L14" s="120"/>
      <c r="M14" s="21"/>
      <c r="N14" s="21"/>
      <c r="O14" s="21"/>
      <c r="P14" s="21"/>
      <c r="Q14" s="21"/>
      <c r="R14" s="21"/>
    </row>
    <row r="15" spans="1:18" ht="32.450000000000003" customHeight="1">
      <c r="A15" s="123" t="s">
        <v>40</v>
      </c>
      <c r="B15" s="124"/>
      <c r="C15" s="127">
        <f>C16+C17</f>
        <v>205</v>
      </c>
      <c r="D15" s="128"/>
      <c r="E15" s="128"/>
      <c r="F15" s="129"/>
      <c r="G15" s="127">
        <f>G16+G17</f>
        <v>205</v>
      </c>
      <c r="H15" s="128"/>
      <c r="I15" s="128"/>
      <c r="J15" s="128"/>
      <c r="K15" s="128"/>
      <c r="L15" s="129"/>
      <c r="M15" s="21"/>
      <c r="N15" s="21"/>
      <c r="O15" s="21"/>
      <c r="P15" s="21"/>
      <c r="Q15" s="21"/>
      <c r="R15" s="21"/>
    </row>
    <row r="16" spans="1:18" ht="16.899999999999999" customHeight="1">
      <c r="A16" s="123" t="s">
        <v>10</v>
      </c>
      <c r="B16" s="124"/>
      <c r="C16" s="118"/>
      <c r="D16" s="119"/>
      <c r="E16" s="119"/>
      <c r="F16" s="120"/>
      <c r="G16" s="118"/>
      <c r="H16" s="119"/>
      <c r="I16" s="119"/>
      <c r="J16" s="119"/>
      <c r="K16" s="119"/>
      <c r="L16" s="120"/>
      <c r="M16" s="21"/>
      <c r="N16" s="21"/>
      <c r="O16" s="21"/>
      <c r="P16" s="21"/>
      <c r="Q16" s="21"/>
      <c r="R16" s="21"/>
    </row>
    <row r="17" spans="1:18" ht="18.600000000000001" customHeight="1">
      <c r="A17" s="123" t="s">
        <v>11</v>
      </c>
      <c r="B17" s="124"/>
      <c r="C17" s="118">
        <v>205</v>
      </c>
      <c r="D17" s="119"/>
      <c r="E17" s="119"/>
      <c r="F17" s="120"/>
      <c r="G17" s="118">
        <v>205</v>
      </c>
      <c r="H17" s="119"/>
      <c r="I17" s="119"/>
      <c r="J17" s="119"/>
      <c r="K17" s="119"/>
      <c r="L17" s="120"/>
      <c r="M17" s="21"/>
      <c r="N17" s="21"/>
      <c r="O17" s="21"/>
      <c r="P17" s="21"/>
      <c r="Q17" s="21"/>
      <c r="R17" s="21"/>
    </row>
    <row r="18" spans="1:18" ht="49.15" customHeight="1">
      <c r="A18" s="123" t="s">
        <v>41</v>
      </c>
      <c r="B18" s="124"/>
      <c r="C18" s="118">
        <v>0</v>
      </c>
      <c r="D18" s="119"/>
      <c r="E18" s="119"/>
      <c r="F18" s="120"/>
      <c r="G18" s="118">
        <v>0</v>
      </c>
      <c r="H18" s="119"/>
      <c r="I18" s="119"/>
      <c r="J18" s="119"/>
      <c r="K18" s="119"/>
      <c r="L18" s="120"/>
      <c r="M18" s="21"/>
      <c r="N18" s="21"/>
      <c r="O18" s="21"/>
      <c r="P18" s="21"/>
      <c r="Q18" s="21"/>
      <c r="R18" s="21"/>
    </row>
    <row r="19" spans="1:18" ht="131.44999999999999" customHeight="1">
      <c r="A19" s="123" t="s">
        <v>42</v>
      </c>
      <c r="B19" s="124"/>
      <c r="C19" s="127">
        <f>C20+C21</f>
        <v>662.19999999999993</v>
      </c>
      <c r="D19" s="128"/>
      <c r="E19" s="128"/>
      <c r="F19" s="129"/>
      <c r="G19" s="127">
        <f>G20+G21</f>
        <v>662.19999999999993</v>
      </c>
      <c r="H19" s="128"/>
      <c r="I19" s="128"/>
      <c r="J19" s="128"/>
      <c r="K19" s="128"/>
      <c r="L19" s="129"/>
      <c r="M19" s="21"/>
      <c r="N19" s="21"/>
      <c r="O19" s="21"/>
      <c r="P19" s="21"/>
      <c r="Q19" s="21"/>
      <c r="R19" s="21"/>
    </row>
    <row r="20" spans="1:18" ht="23.45" customHeight="1">
      <c r="A20" s="123" t="s">
        <v>10</v>
      </c>
      <c r="B20" s="124"/>
      <c r="C20" s="127">
        <v>146.9</v>
      </c>
      <c r="D20" s="128"/>
      <c r="E20" s="128"/>
      <c r="F20" s="129"/>
      <c r="G20" s="127">
        <v>146.9</v>
      </c>
      <c r="H20" s="128"/>
      <c r="I20" s="128"/>
      <c r="J20" s="128"/>
      <c r="K20" s="128"/>
      <c r="L20" s="129"/>
      <c r="M20" s="21"/>
      <c r="N20" s="21"/>
      <c r="O20" s="21"/>
      <c r="P20" s="21"/>
      <c r="Q20" s="21"/>
      <c r="R20" s="21"/>
    </row>
    <row r="21" spans="1:18" ht="18" customHeight="1">
      <c r="A21" s="123" t="s">
        <v>11</v>
      </c>
      <c r="B21" s="124"/>
      <c r="C21" s="127">
        <v>515.29999999999995</v>
      </c>
      <c r="D21" s="128"/>
      <c r="E21" s="128"/>
      <c r="F21" s="129"/>
      <c r="G21" s="127">
        <v>515.29999999999995</v>
      </c>
      <c r="H21" s="128"/>
      <c r="I21" s="128"/>
      <c r="J21" s="128"/>
      <c r="K21" s="128"/>
      <c r="L21" s="129"/>
      <c r="M21" s="21"/>
      <c r="N21" s="21"/>
      <c r="O21" s="21"/>
      <c r="P21" s="21"/>
      <c r="Q21" s="21"/>
      <c r="R21" s="21"/>
    </row>
    <row r="22" spans="1:18" ht="33.6" customHeight="1">
      <c r="A22" s="123" t="s">
        <v>43</v>
      </c>
      <c r="B22" s="124"/>
      <c r="C22" s="118">
        <v>9.3000000000000007</v>
      </c>
      <c r="D22" s="119"/>
      <c r="E22" s="119"/>
      <c r="F22" s="120"/>
      <c r="G22" s="72">
        <v>9.3000000000000007</v>
      </c>
      <c r="H22" s="72"/>
      <c r="I22" s="72"/>
      <c r="J22" s="72"/>
      <c r="K22" s="72"/>
      <c r="L22" s="72"/>
      <c r="M22" s="21"/>
      <c r="N22" s="21"/>
      <c r="O22" s="21"/>
      <c r="P22" s="21"/>
      <c r="Q22" s="21"/>
      <c r="R22" s="21"/>
    </row>
    <row r="23" spans="1:18" ht="51.6" customHeight="1">
      <c r="A23" s="125" t="s">
        <v>44</v>
      </c>
      <c r="B23" s="126"/>
      <c r="C23" s="118">
        <f>C24+C25</f>
        <v>1851.2</v>
      </c>
      <c r="D23" s="119"/>
      <c r="E23" s="119"/>
      <c r="F23" s="120"/>
      <c r="G23" s="118">
        <f>G24+G25</f>
        <v>1393.5</v>
      </c>
      <c r="H23" s="119"/>
      <c r="I23" s="119"/>
      <c r="J23" s="119"/>
      <c r="K23" s="119"/>
      <c r="L23" s="120"/>
      <c r="M23" s="21"/>
      <c r="N23" s="21"/>
      <c r="O23" s="21"/>
      <c r="P23" s="21"/>
      <c r="Q23" s="21"/>
      <c r="R23" s="21"/>
    </row>
    <row r="24" spans="1:18" ht="19.899999999999999" customHeight="1">
      <c r="A24" s="123" t="s">
        <v>10</v>
      </c>
      <c r="B24" s="124"/>
      <c r="C24" s="118">
        <v>122.3</v>
      </c>
      <c r="D24" s="119"/>
      <c r="E24" s="119"/>
      <c r="F24" s="120"/>
      <c r="G24" s="118">
        <v>122.3</v>
      </c>
      <c r="H24" s="119"/>
      <c r="I24" s="119"/>
      <c r="J24" s="119"/>
      <c r="K24" s="119"/>
      <c r="L24" s="120"/>
      <c r="M24" s="21"/>
      <c r="N24" s="21"/>
      <c r="O24" s="21"/>
      <c r="P24" s="21"/>
      <c r="Q24" s="21"/>
      <c r="R24" s="21"/>
    </row>
    <row r="25" spans="1:18" ht="21.6" customHeight="1">
      <c r="A25" s="123" t="s">
        <v>11</v>
      </c>
      <c r="B25" s="124"/>
      <c r="C25" s="118">
        <v>1728.9</v>
      </c>
      <c r="D25" s="119"/>
      <c r="E25" s="119"/>
      <c r="F25" s="120"/>
      <c r="G25" s="118">
        <v>1271.2</v>
      </c>
      <c r="H25" s="119"/>
      <c r="I25" s="119"/>
      <c r="J25" s="119"/>
      <c r="K25" s="119"/>
      <c r="L25" s="120"/>
      <c r="M25" s="21"/>
      <c r="N25" s="21"/>
      <c r="O25" s="21"/>
      <c r="P25" s="21"/>
      <c r="Q25" s="21"/>
      <c r="R25" s="21"/>
    </row>
    <row r="26" spans="1:18" ht="65.45" customHeight="1">
      <c r="A26" s="125" t="s">
        <v>45</v>
      </c>
      <c r="B26" s="126"/>
      <c r="C26" s="118">
        <f>C27+C28</f>
        <v>1279</v>
      </c>
      <c r="D26" s="119"/>
      <c r="E26" s="119"/>
      <c r="F26" s="120"/>
      <c r="G26" s="89">
        <f>G27+G28</f>
        <v>1235.5</v>
      </c>
      <c r="H26" s="91"/>
      <c r="I26" s="91"/>
      <c r="J26" s="91"/>
      <c r="K26" s="91"/>
      <c r="L26" s="90"/>
      <c r="M26" s="21"/>
      <c r="N26" s="21"/>
      <c r="O26" s="21"/>
      <c r="P26" s="21"/>
      <c r="Q26" s="21"/>
      <c r="R26" s="21"/>
    </row>
    <row r="27" spans="1:18" ht="25.15" customHeight="1">
      <c r="A27" s="123" t="s">
        <v>10</v>
      </c>
      <c r="B27" s="124"/>
      <c r="C27" s="118">
        <v>564.5</v>
      </c>
      <c r="D27" s="119"/>
      <c r="E27" s="119"/>
      <c r="F27" s="120"/>
      <c r="G27" s="89">
        <v>564.5</v>
      </c>
      <c r="H27" s="91"/>
      <c r="I27" s="91"/>
      <c r="J27" s="91"/>
      <c r="K27" s="91"/>
      <c r="L27" s="90"/>
      <c r="M27" s="21"/>
      <c r="N27" s="21"/>
      <c r="O27" s="21"/>
      <c r="P27" s="21"/>
      <c r="Q27" s="21"/>
      <c r="R27" s="21"/>
    </row>
    <row r="28" spans="1:18" ht="24" customHeight="1">
      <c r="A28" s="123" t="s">
        <v>11</v>
      </c>
      <c r="B28" s="124"/>
      <c r="C28" s="118">
        <v>714.5</v>
      </c>
      <c r="D28" s="119"/>
      <c r="E28" s="119"/>
      <c r="F28" s="120"/>
      <c r="G28" s="89">
        <v>671</v>
      </c>
      <c r="H28" s="91"/>
      <c r="I28" s="91"/>
      <c r="J28" s="91"/>
      <c r="K28" s="91"/>
      <c r="L28" s="90"/>
      <c r="M28" s="21"/>
      <c r="N28" s="21"/>
      <c r="O28" s="21"/>
      <c r="P28" s="21"/>
      <c r="Q28" s="21"/>
      <c r="R28" s="21"/>
    </row>
    <row r="29" spans="1:18" ht="33.75" customHeight="1">
      <c r="A29" s="123" t="s">
        <v>46</v>
      </c>
      <c r="B29" s="124"/>
      <c r="C29" s="118">
        <f>C30+C31</f>
        <v>250.8</v>
      </c>
      <c r="D29" s="119"/>
      <c r="E29" s="119"/>
      <c r="F29" s="120"/>
      <c r="G29" s="89">
        <f>G30+G31</f>
        <v>250.8</v>
      </c>
      <c r="H29" s="91"/>
      <c r="I29" s="91"/>
      <c r="J29" s="91"/>
      <c r="K29" s="91"/>
      <c r="L29" s="90"/>
      <c r="M29" s="21"/>
      <c r="N29" s="21"/>
      <c r="O29" s="21"/>
      <c r="P29" s="21"/>
      <c r="Q29" s="21"/>
      <c r="R29" s="21"/>
    </row>
    <row r="30" spans="1:18" ht="22.15" customHeight="1">
      <c r="A30" s="123" t="s">
        <v>10</v>
      </c>
      <c r="B30" s="124"/>
      <c r="C30" s="118">
        <v>231</v>
      </c>
      <c r="D30" s="119"/>
      <c r="E30" s="119"/>
      <c r="F30" s="120"/>
      <c r="G30" s="89">
        <v>231</v>
      </c>
      <c r="H30" s="91"/>
      <c r="I30" s="91"/>
      <c r="J30" s="91"/>
      <c r="K30" s="91"/>
      <c r="L30" s="90"/>
      <c r="M30" s="21"/>
      <c r="N30" s="21"/>
      <c r="O30" s="21"/>
      <c r="P30" s="21"/>
      <c r="Q30" s="21"/>
      <c r="R30" s="21"/>
    </row>
    <row r="31" spans="1:18" ht="19.899999999999999" customHeight="1">
      <c r="A31" s="123" t="s">
        <v>11</v>
      </c>
      <c r="B31" s="124"/>
      <c r="C31" s="118">
        <v>19.8</v>
      </c>
      <c r="D31" s="119"/>
      <c r="E31" s="119"/>
      <c r="F31" s="120"/>
      <c r="G31" s="89">
        <v>19.8</v>
      </c>
      <c r="H31" s="91"/>
      <c r="I31" s="91"/>
      <c r="J31" s="91"/>
      <c r="K31" s="91"/>
      <c r="L31" s="90"/>
      <c r="M31" s="21"/>
      <c r="N31" s="21"/>
      <c r="O31" s="21"/>
      <c r="P31" s="21"/>
      <c r="Q31" s="21"/>
      <c r="R31" s="21"/>
    </row>
    <row r="32" spans="1:18" ht="36.6" customHeight="1">
      <c r="A32" s="123" t="s">
        <v>47</v>
      </c>
      <c r="B32" s="124"/>
      <c r="C32" s="118">
        <f>C33+C34</f>
        <v>0</v>
      </c>
      <c r="D32" s="119"/>
      <c r="E32" s="119"/>
      <c r="F32" s="120"/>
      <c r="G32" s="89">
        <f>G33+G34</f>
        <v>0</v>
      </c>
      <c r="H32" s="91"/>
      <c r="I32" s="91"/>
      <c r="J32" s="91"/>
      <c r="K32" s="91"/>
      <c r="L32" s="90"/>
      <c r="M32" s="21"/>
      <c r="N32" s="21"/>
      <c r="O32" s="21"/>
      <c r="P32" s="21"/>
      <c r="Q32" s="21"/>
      <c r="R32" s="21"/>
    </row>
    <row r="33" spans="1:18" ht="20.45" customHeight="1">
      <c r="A33" s="123" t="s">
        <v>10</v>
      </c>
      <c r="B33" s="124"/>
      <c r="C33" s="118"/>
      <c r="D33" s="119"/>
      <c r="E33" s="119"/>
      <c r="F33" s="120"/>
      <c r="G33" s="89"/>
      <c r="H33" s="91"/>
      <c r="I33" s="91"/>
      <c r="J33" s="91"/>
      <c r="K33" s="91"/>
      <c r="L33" s="90"/>
      <c r="M33" s="21"/>
      <c r="N33" s="21"/>
      <c r="O33" s="21"/>
      <c r="P33" s="21"/>
      <c r="Q33" s="21"/>
      <c r="R33" s="21"/>
    </row>
    <row r="34" spans="1:18" ht="21" customHeight="1">
      <c r="A34" s="123" t="s">
        <v>11</v>
      </c>
      <c r="B34" s="124"/>
      <c r="C34" s="118">
        <v>0</v>
      </c>
      <c r="D34" s="119"/>
      <c r="E34" s="119"/>
      <c r="F34" s="120"/>
      <c r="G34" s="89">
        <v>0</v>
      </c>
      <c r="H34" s="91"/>
      <c r="I34" s="91"/>
      <c r="J34" s="91"/>
      <c r="K34" s="91"/>
      <c r="L34" s="90"/>
      <c r="M34" s="21"/>
      <c r="N34" s="21"/>
      <c r="O34" s="21"/>
      <c r="P34" s="21"/>
      <c r="Q34" s="21"/>
      <c r="R34" s="21"/>
    </row>
    <row r="35" spans="1:18" ht="21.6" customHeight="1">
      <c r="A35" s="123" t="s">
        <v>48</v>
      </c>
      <c r="B35" s="124"/>
      <c r="C35" s="118">
        <v>538.9</v>
      </c>
      <c r="D35" s="119"/>
      <c r="E35" s="119"/>
      <c r="F35" s="120"/>
      <c r="G35" s="89">
        <v>538.9</v>
      </c>
      <c r="H35" s="91"/>
      <c r="I35" s="91"/>
      <c r="J35" s="91"/>
      <c r="K35" s="91"/>
      <c r="L35" s="90"/>
      <c r="M35" s="21"/>
      <c r="N35" s="21"/>
      <c r="O35" s="21"/>
      <c r="P35" s="21"/>
      <c r="Q35" s="21"/>
      <c r="R35" s="21"/>
    </row>
    <row r="36" spans="1:18" ht="22.5" customHeight="1">
      <c r="A36" s="123" t="s">
        <v>49</v>
      </c>
      <c r="B36" s="124"/>
      <c r="C36" s="118">
        <v>0</v>
      </c>
      <c r="D36" s="119"/>
      <c r="E36" s="119"/>
      <c r="F36" s="120"/>
      <c r="G36" s="89">
        <v>0</v>
      </c>
      <c r="H36" s="91"/>
      <c r="I36" s="91"/>
      <c r="J36" s="91"/>
      <c r="K36" s="91"/>
      <c r="L36" s="90"/>
      <c r="M36" s="21"/>
      <c r="N36" s="21"/>
      <c r="O36" s="21"/>
      <c r="P36" s="21"/>
      <c r="Q36" s="21"/>
      <c r="R36" s="21"/>
    </row>
    <row r="37" spans="1:18" ht="174.6" customHeight="1">
      <c r="A37" s="123" t="s">
        <v>50</v>
      </c>
      <c r="B37" s="124"/>
      <c r="C37" s="118">
        <v>613.5</v>
      </c>
      <c r="D37" s="119"/>
      <c r="E37" s="119"/>
      <c r="F37" s="120"/>
      <c r="G37" s="89">
        <v>613.5</v>
      </c>
      <c r="H37" s="91"/>
      <c r="I37" s="91"/>
      <c r="J37" s="91"/>
      <c r="K37" s="91"/>
      <c r="L37" s="90"/>
      <c r="M37" s="21"/>
      <c r="N37" s="21"/>
      <c r="O37" s="21"/>
      <c r="P37" s="21"/>
      <c r="Q37" s="21"/>
      <c r="R37" s="21"/>
    </row>
    <row r="38" spans="1:18" ht="19.899999999999999" customHeight="1">
      <c r="A38" s="110" t="s">
        <v>102</v>
      </c>
      <c r="B38" s="112"/>
      <c r="C38" s="131">
        <f>C4+C7+C8+C11+C12+C15+C18+C19+C22+C23+C26+C29+C32+C35+C36+C37</f>
        <v>5781.2</v>
      </c>
      <c r="D38" s="54"/>
      <c r="E38" s="54"/>
      <c r="F38" s="55"/>
      <c r="G38" s="133">
        <f>G4+G7+G8+G12+G15+G19+G22+G23+G26+G29+G32+G35+G37</f>
        <v>5280</v>
      </c>
      <c r="H38" s="134"/>
      <c r="I38" s="134"/>
      <c r="J38" s="134"/>
      <c r="K38" s="134"/>
      <c r="L38" s="135"/>
      <c r="M38" s="25"/>
      <c r="N38" s="25"/>
      <c r="O38" s="25"/>
      <c r="P38" s="25"/>
      <c r="Q38" s="21"/>
      <c r="R38" s="21"/>
    </row>
    <row r="39" spans="1:18" ht="37.9" customHeight="1">
      <c r="A39" s="110" t="s">
        <v>10</v>
      </c>
      <c r="B39" s="112"/>
      <c r="C39" s="131">
        <f>C5+C9+C13+C16+C20+C22+C24+C27+C30+C33+C35+C37</f>
        <v>2416.4</v>
      </c>
      <c r="D39" s="54"/>
      <c r="E39" s="54"/>
      <c r="F39" s="55"/>
      <c r="G39" s="133">
        <f>G5+G9+G13+G16+G20+G22+G24+G27+G30+G33+G35+G37</f>
        <v>2416.4</v>
      </c>
      <c r="H39" s="134"/>
      <c r="I39" s="134"/>
      <c r="J39" s="134"/>
      <c r="K39" s="134"/>
      <c r="L39" s="135"/>
      <c r="M39" s="25"/>
      <c r="N39" s="25"/>
      <c r="O39" s="25"/>
      <c r="P39" s="25"/>
      <c r="Q39" s="21"/>
      <c r="R39" s="21"/>
    </row>
    <row r="40" spans="1:18" ht="18.75" customHeight="1">
      <c r="A40" s="110" t="s">
        <v>11</v>
      </c>
      <c r="B40" s="112"/>
      <c r="C40" s="131">
        <f>C6+C10+C14+C17+C21+C25+C28+C31+C34</f>
        <v>3364.8</v>
      </c>
      <c r="D40" s="54"/>
      <c r="E40" s="54"/>
      <c r="F40" s="55"/>
      <c r="G40" s="133">
        <f>G6+G10+G14+G17+G21+G25+G28+G31+G34</f>
        <v>2863.6000000000004</v>
      </c>
      <c r="H40" s="134"/>
      <c r="I40" s="134"/>
      <c r="J40" s="134"/>
      <c r="K40" s="134"/>
      <c r="L40" s="135"/>
      <c r="M40" s="22"/>
      <c r="N40" s="22"/>
      <c r="O40" s="22"/>
      <c r="P40" s="22"/>
      <c r="Q40" s="21"/>
      <c r="R40" s="21"/>
    </row>
    <row r="41" spans="1:18" ht="21.75" customHeight="1">
      <c r="A41" s="116" t="s">
        <v>30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24"/>
      <c r="N41" s="24"/>
      <c r="O41" s="24"/>
      <c r="P41" s="24"/>
      <c r="Q41" s="21"/>
      <c r="R41" s="21"/>
    </row>
    <row r="42" spans="1:18" s="27" customFormat="1" ht="19.149999999999999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2"/>
      <c r="R42" s="32"/>
    </row>
    <row r="43" spans="1:18" s="27" customFormat="1" ht="37.5" customHeight="1">
      <c r="A43" s="39" t="s">
        <v>152</v>
      </c>
      <c r="B43" s="132"/>
      <c r="C43" s="132"/>
      <c r="D43" s="132"/>
      <c r="E43" s="132"/>
      <c r="F43" s="132"/>
      <c r="G43" s="132"/>
      <c r="H43" s="33"/>
      <c r="I43" s="33"/>
      <c r="J43" s="33"/>
      <c r="K43" s="33"/>
      <c r="L43" s="130" t="s">
        <v>153</v>
      </c>
      <c r="M43" s="130"/>
      <c r="N43" s="130"/>
      <c r="O43" s="130"/>
      <c r="P43" s="130"/>
      <c r="Q43" s="32"/>
      <c r="R43" s="32"/>
    </row>
    <row r="44" spans="1:18" s="27" customFormat="1" ht="18.600000000000001" customHeight="1">
      <c r="A44" s="37"/>
      <c r="B44" s="136" t="s">
        <v>31</v>
      </c>
      <c r="C44" s="136"/>
      <c r="D44" s="136"/>
      <c r="E44" s="136"/>
      <c r="F44" s="136"/>
      <c r="G44" s="136"/>
      <c r="H44" s="33"/>
      <c r="I44" s="33"/>
      <c r="J44" s="33"/>
      <c r="K44" s="33"/>
      <c r="L44" s="38" t="s">
        <v>32</v>
      </c>
      <c r="M44" s="38"/>
      <c r="N44" s="38"/>
      <c r="O44" s="38"/>
      <c r="P44" s="38"/>
      <c r="Q44" s="32"/>
      <c r="R44" s="32"/>
    </row>
    <row r="45" spans="1:18" s="27" customFormat="1" ht="21.6" customHeight="1">
      <c r="A45" s="3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2"/>
      <c r="R45" s="32"/>
    </row>
    <row r="46" spans="1:18" s="27" customFormat="1" ht="20.45" customHeight="1">
      <c r="A46" s="37" t="s">
        <v>33</v>
      </c>
      <c r="B46" s="132"/>
      <c r="C46" s="132"/>
      <c r="D46" s="132"/>
      <c r="E46" s="132"/>
      <c r="F46" s="132"/>
      <c r="G46" s="132"/>
      <c r="H46" s="33"/>
      <c r="I46" s="33"/>
      <c r="J46" s="33"/>
      <c r="K46" s="33"/>
      <c r="L46" s="130" t="s">
        <v>34</v>
      </c>
      <c r="M46" s="130"/>
      <c r="N46" s="130"/>
      <c r="O46" s="130"/>
      <c r="P46" s="130"/>
      <c r="Q46" s="32"/>
      <c r="R46" s="32"/>
    </row>
    <row r="47" spans="1:18" s="27" customFormat="1" ht="20.45" customHeight="1">
      <c r="A47" s="37"/>
      <c r="B47" s="136" t="s">
        <v>31</v>
      </c>
      <c r="C47" s="136"/>
      <c r="D47" s="136"/>
      <c r="E47" s="136"/>
      <c r="F47" s="136"/>
      <c r="G47" s="136"/>
      <c r="H47" s="33"/>
      <c r="I47" s="33"/>
      <c r="J47" s="33"/>
      <c r="K47" s="33"/>
      <c r="L47" s="38" t="s">
        <v>32</v>
      </c>
      <c r="M47" s="38"/>
      <c r="N47" s="38"/>
      <c r="O47" s="38"/>
      <c r="P47" s="38"/>
      <c r="Q47" s="32"/>
      <c r="R47" s="32"/>
    </row>
    <row r="48" spans="1:18" s="27" customFormat="1"/>
    <row r="49" s="27" customFormat="1"/>
  </sheetData>
  <mergeCells count="125">
    <mergeCell ref="B44:G44"/>
    <mergeCell ref="C39:F39"/>
    <mergeCell ref="G39:L39"/>
    <mergeCell ref="C38:F38"/>
    <mergeCell ref="G38:L38"/>
    <mergeCell ref="B47:G47"/>
    <mergeCell ref="B43:G43"/>
    <mergeCell ref="L43:P43"/>
    <mergeCell ref="A40:B40"/>
    <mergeCell ref="G40:L40"/>
    <mergeCell ref="A41:L41"/>
    <mergeCell ref="L46:P46"/>
    <mergeCell ref="C40:F40"/>
    <mergeCell ref="A34:B34"/>
    <mergeCell ref="C34:F34"/>
    <mergeCell ref="G34:L34"/>
    <mergeCell ref="A35:B35"/>
    <mergeCell ref="C35:F35"/>
    <mergeCell ref="A38:B38"/>
    <mergeCell ref="B46:G46"/>
    <mergeCell ref="A39:B39"/>
    <mergeCell ref="A36:B36"/>
    <mergeCell ref="C36:F36"/>
    <mergeCell ref="G36:L36"/>
    <mergeCell ref="A33:B33"/>
    <mergeCell ref="C33:F33"/>
    <mergeCell ref="G33:L33"/>
    <mergeCell ref="A37:B37"/>
    <mergeCell ref="C37:F37"/>
    <mergeCell ref="G37:L37"/>
    <mergeCell ref="A31:B31"/>
    <mergeCell ref="C31:F31"/>
    <mergeCell ref="G31:L31"/>
    <mergeCell ref="A32:B32"/>
    <mergeCell ref="C32:F32"/>
    <mergeCell ref="G32:L32"/>
    <mergeCell ref="G35:L35"/>
    <mergeCell ref="A29:B29"/>
    <mergeCell ref="C29:F29"/>
    <mergeCell ref="G29:L29"/>
    <mergeCell ref="A30:B30"/>
    <mergeCell ref="C30:F30"/>
    <mergeCell ref="G30:L30"/>
    <mergeCell ref="A27:B27"/>
    <mergeCell ref="C27:F27"/>
    <mergeCell ref="G27:L27"/>
    <mergeCell ref="A28:B28"/>
    <mergeCell ref="C28:F28"/>
    <mergeCell ref="G28:L28"/>
    <mergeCell ref="A25:B25"/>
    <mergeCell ref="C25:F25"/>
    <mergeCell ref="G25:L25"/>
    <mergeCell ref="A26:B26"/>
    <mergeCell ref="C26:F26"/>
    <mergeCell ref="G26:L26"/>
    <mergeCell ref="A23:B23"/>
    <mergeCell ref="C23:F23"/>
    <mergeCell ref="G23:L23"/>
    <mergeCell ref="A24:B24"/>
    <mergeCell ref="C24:F24"/>
    <mergeCell ref="G24:L24"/>
    <mergeCell ref="A21:B21"/>
    <mergeCell ref="C21:F21"/>
    <mergeCell ref="G21:L21"/>
    <mergeCell ref="A22:B22"/>
    <mergeCell ref="C22:F22"/>
    <mergeCell ref="G22:L22"/>
    <mergeCell ref="A19:B19"/>
    <mergeCell ref="C19:F19"/>
    <mergeCell ref="G19:L19"/>
    <mergeCell ref="A20:B20"/>
    <mergeCell ref="C20:F20"/>
    <mergeCell ref="G20:L20"/>
    <mergeCell ref="A17:B17"/>
    <mergeCell ref="C17:F17"/>
    <mergeCell ref="G17:L17"/>
    <mergeCell ref="A18:B18"/>
    <mergeCell ref="C18:F18"/>
    <mergeCell ref="G18:L18"/>
    <mergeCell ref="A15:B15"/>
    <mergeCell ref="C15:F15"/>
    <mergeCell ref="G15:L15"/>
    <mergeCell ref="A16:B16"/>
    <mergeCell ref="C16:F16"/>
    <mergeCell ref="G16:L16"/>
    <mergeCell ref="A13:B13"/>
    <mergeCell ref="C13:F13"/>
    <mergeCell ref="G13:L13"/>
    <mergeCell ref="A14:B14"/>
    <mergeCell ref="C14:F14"/>
    <mergeCell ref="G14:L14"/>
    <mergeCell ref="A10:B10"/>
    <mergeCell ref="C10:F10"/>
    <mergeCell ref="G10:L10"/>
    <mergeCell ref="A12:B12"/>
    <mergeCell ref="C12:F12"/>
    <mergeCell ref="G12:L12"/>
    <mergeCell ref="A11:B11"/>
    <mergeCell ref="C11:F11"/>
    <mergeCell ref="G11:L11"/>
    <mergeCell ref="A5:B5"/>
    <mergeCell ref="C5:F5"/>
    <mergeCell ref="G5:L5"/>
    <mergeCell ref="A4:B4"/>
    <mergeCell ref="A9:B9"/>
    <mergeCell ref="C9:F9"/>
    <mergeCell ref="G9:L9"/>
    <mergeCell ref="A8:B8"/>
    <mergeCell ref="C8:F8"/>
    <mergeCell ref="G8:L8"/>
    <mergeCell ref="A6:B6"/>
    <mergeCell ref="C6:F6"/>
    <mergeCell ref="A7:B7"/>
    <mergeCell ref="C7:F7"/>
    <mergeCell ref="G7:L7"/>
    <mergeCell ref="C4:F4"/>
    <mergeCell ref="G4:L4"/>
    <mergeCell ref="G6:L6"/>
    <mergeCell ref="A1:L1"/>
    <mergeCell ref="A2:B2"/>
    <mergeCell ref="C2:F2"/>
    <mergeCell ref="G2:L2"/>
    <mergeCell ref="A3:B3"/>
    <mergeCell ref="C3:F3"/>
    <mergeCell ref="G3:L3"/>
  </mergeCells>
  <phoneticPr fontId="0" type="noConversion"/>
  <pageMargins left="0.7" right="0.7" top="0.75" bottom="0.75" header="0.3" footer="0.3"/>
  <pageSetup paperSize="9" scale="3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мероприятия</vt:lpstr>
      <vt:lpstr>показатели</vt:lpstr>
      <vt:lpstr>кредиторка</vt:lpstr>
      <vt:lpstr>показатели!Область_печати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ГлБухгалтер</dc:creator>
  <cp:lastModifiedBy>User</cp:lastModifiedBy>
  <cp:lastPrinted>2020-07-20T15:18:18Z</cp:lastPrinted>
  <dcterms:created xsi:type="dcterms:W3CDTF">2019-02-27T06:13:22Z</dcterms:created>
  <dcterms:modified xsi:type="dcterms:W3CDTF">2020-07-28T13:44:45Z</dcterms:modified>
</cp:coreProperties>
</file>